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005" windowHeight="10800" tabRatio="672" firstSheet="3" activeTab="3"/>
  </bookViews>
  <sheets>
    <sheet name="Сводная" sheetId="1" state="hidden" r:id="rId1"/>
    <sheet name="Лист1" sheetId="2" state="hidden" r:id="rId2"/>
    <sheet name="ШХА-N 850(50)" sheetId="3" state="hidden" r:id="rId3"/>
    <sheet name="Лист" sheetId="4" r:id="rId4"/>
    <sheet name="Лист7" sheetId="5" state="hidden" r:id="rId5"/>
    <sheet name="ШХА-N 910(50)" sheetId="6" state="hidden" r:id="rId6"/>
    <sheet name="ШХА-N 850(40)" sheetId="7" state="hidden" r:id="rId7"/>
    <sheet name="ШХА-N 910(40)" sheetId="8" state="hidden" r:id="rId8"/>
    <sheet name="ШХА-N  2 850(50)" sheetId="9" state="hidden" r:id="rId9"/>
    <sheet name="ШХА-N  2 910(50)" sheetId="10" state="hidden" r:id="rId10"/>
    <sheet name="ШХА-N  2 850 (40)" sheetId="11" state="hidden" r:id="rId1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<sst xmlns="http://schemas.openxmlformats.org/spreadsheetml/2006/main" count="520" uniqueCount="117">
  <si>
    <t>№ п.п.</t>
  </si>
  <si>
    <t>Модель</t>
  </si>
  <si>
    <t>Габариты, мм</t>
  </si>
  <si>
    <t>Крыша</t>
  </si>
  <si>
    <t>Дно</t>
  </si>
  <si>
    <t>Полка</t>
  </si>
  <si>
    <t>Д</t>
  </si>
  <si>
    <t>Ш</t>
  </si>
  <si>
    <t>Толщина</t>
  </si>
  <si>
    <t>Кол-во</t>
  </si>
  <si>
    <t>Масса</t>
  </si>
  <si>
    <t>Итого</t>
  </si>
  <si>
    <t>Комплектация:</t>
  </si>
  <si>
    <t>Всего кг</t>
  </si>
  <si>
    <t>S окр. М2</t>
  </si>
  <si>
    <t>Стоимость</t>
  </si>
  <si>
    <t>курс евро</t>
  </si>
  <si>
    <t>Стенка задняя</t>
  </si>
  <si>
    <t>Цена металла</t>
  </si>
  <si>
    <t>Масса изделия, кг.</t>
  </si>
  <si>
    <t>Технология</t>
  </si>
  <si>
    <t>W1</t>
  </si>
  <si>
    <t>W1/1</t>
  </si>
  <si>
    <t>W1/2</t>
  </si>
  <si>
    <t>W3</t>
  </si>
  <si>
    <t>W4</t>
  </si>
  <si>
    <t>Iron</t>
  </si>
  <si>
    <t>P2Xe</t>
  </si>
  <si>
    <t>P2</t>
  </si>
  <si>
    <t>Гильотина</t>
  </si>
  <si>
    <t>Цена с НДС</t>
  </si>
  <si>
    <t>Ручной листогиб</t>
  </si>
  <si>
    <t>Стенка боковая</t>
  </si>
  <si>
    <t>Винт М4-8g x 10 ГОСТ 11644-75 (DIN 967)</t>
  </si>
  <si>
    <t>Гайка М4 ГОСТ Р 50592-93 (DIN 6923)</t>
  </si>
  <si>
    <t>Заклепка вытяжная 4х8</t>
  </si>
  <si>
    <t>Дверь правая</t>
  </si>
  <si>
    <t>Дверь левая</t>
  </si>
  <si>
    <t>шт</t>
  </si>
  <si>
    <t>кг</t>
  </si>
  <si>
    <t>Петля дверная (комплект из трёх частей)</t>
  </si>
  <si>
    <t>Металл</t>
  </si>
  <si>
    <t>Итого материалы</t>
  </si>
  <si>
    <t>1850x850x500</t>
  </si>
  <si>
    <t>ШХА-N 850(50)</t>
  </si>
  <si>
    <t>ШХА-N 910(50)</t>
  </si>
  <si>
    <t>1850x910x500</t>
  </si>
  <si>
    <t>ШХА-N 850(40)</t>
  </si>
  <si>
    <t>ШХА-N 910(40)</t>
  </si>
  <si>
    <t>ШХА-N /2 910(50)</t>
  </si>
  <si>
    <t>ШХА-N /2 910 (40)</t>
  </si>
  <si>
    <t>ШХА-N /2 850(50)</t>
  </si>
  <si>
    <t>ШХА-N /2 850 (40)</t>
  </si>
  <si>
    <t>Ребро</t>
  </si>
  <si>
    <t>Амортизатор-демпфер, шт.</t>
  </si>
  <si>
    <t>Замок с гнутым ригелем</t>
  </si>
  <si>
    <t>Саморез  4,8x13, шт.</t>
  </si>
  <si>
    <t>Втулка пластиковая под ригель 6 мм, шт.</t>
  </si>
  <si>
    <t>Ригель(882)</t>
  </si>
  <si>
    <t>Шильдик "Металлзавод"</t>
  </si>
  <si>
    <t>Магнитная защелка</t>
  </si>
  <si>
    <t>Расход краски RAL 7035</t>
  </si>
  <si>
    <t>ИТОГО ВРЕМЯ, час</t>
  </si>
  <si>
    <t>Полкодержатель нового образца</t>
  </si>
  <si>
    <t>1850x910x400</t>
  </si>
  <si>
    <t>920х910х400</t>
  </si>
  <si>
    <t>920х910х500</t>
  </si>
  <si>
    <t>1850x850x400</t>
  </si>
  <si>
    <t>920х850х400</t>
  </si>
  <si>
    <t>920х850х500</t>
  </si>
  <si>
    <t>Наименование</t>
  </si>
  <si>
    <t>Поз.</t>
  </si>
  <si>
    <t>Дно, шт.</t>
  </si>
  <si>
    <t>Крыша, шт.</t>
  </si>
  <si>
    <t>Стенка боковая, шт.</t>
  </si>
  <si>
    <t>Стенка задняя, шт.</t>
  </si>
  <si>
    <t>Полка, шт.</t>
  </si>
  <si>
    <t>Дверь правая, шт.</t>
  </si>
  <si>
    <t>Дверь левая, шт.</t>
  </si>
  <si>
    <t>Ребро, шт.</t>
  </si>
  <si>
    <t>Винт М4х10, шт.</t>
  </si>
  <si>
    <t>Гайка М4, шт.</t>
  </si>
  <si>
    <t>Заклепка вытяжная 4х8, шт.</t>
  </si>
  <si>
    <t>Ригельный замок, шт.</t>
  </si>
  <si>
    <t>Петля дверная (комплект из трёх частей), шт.</t>
  </si>
  <si>
    <t>Амортизатор-демпфер двери, шт.</t>
  </si>
  <si>
    <t>Ригель, шт.</t>
  </si>
  <si>
    <t>Магнитная защелка, шт.</t>
  </si>
  <si>
    <t>Полкодержатель, шт.</t>
  </si>
  <si>
    <t>Паспорт, шт.</t>
  </si>
  <si>
    <t>Винт с полусферической головкой М5х12</t>
  </si>
  <si>
    <t>Гайка фланцевая М5</t>
  </si>
  <si>
    <t>Штрипса</t>
  </si>
  <si>
    <t>t</t>
  </si>
  <si>
    <t>s</t>
  </si>
  <si>
    <t>MKF-W 0906-0,85</t>
  </si>
  <si>
    <t>MKF-W 1206-0,85</t>
  </si>
  <si>
    <t>MKF-W 1806-0,85</t>
  </si>
  <si>
    <r>
      <rPr>
        <b/>
        <sz val="11"/>
        <color indexed="8"/>
        <rFont val="Tahoma"/>
        <family val="2"/>
      </rPr>
      <t>Стол производственный</t>
    </r>
    <r>
      <rPr>
        <sz val="11"/>
        <color indexed="8"/>
        <rFont val="Tahoma"/>
        <family val="2"/>
      </rPr>
      <t xml:space="preserve"> модель</t>
    </r>
  </si>
  <si>
    <r>
      <rPr>
        <b/>
        <sz val="11"/>
        <color indexed="8"/>
        <rFont val="Tahoma"/>
        <family val="2"/>
      </rPr>
      <t>Габариты Стола</t>
    </r>
    <r>
      <rPr>
        <sz val="11"/>
        <color indexed="8"/>
        <rFont val="Tahoma"/>
        <family val="2"/>
      </rPr>
      <t>, мм</t>
    </r>
  </si>
  <si>
    <r>
      <rPr>
        <b/>
        <sz val="11"/>
        <color indexed="8"/>
        <rFont val="Tahoma"/>
        <family val="2"/>
      </rPr>
      <t>Вес Стола</t>
    </r>
    <r>
      <rPr>
        <sz val="11"/>
        <color indexed="8"/>
        <rFont val="Tahoma"/>
        <family val="2"/>
      </rPr>
      <t>, кг</t>
    </r>
  </si>
  <si>
    <r>
      <rPr>
        <b/>
        <sz val="11"/>
        <color indexed="8"/>
        <rFont val="Tahoma"/>
        <family val="2"/>
      </rPr>
      <t>Габариты Упаковки</t>
    </r>
    <r>
      <rPr>
        <sz val="11"/>
        <color indexed="8"/>
        <rFont val="Tahoma"/>
        <family val="2"/>
      </rPr>
      <t>, мм</t>
    </r>
  </si>
  <si>
    <r>
      <rPr>
        <b/>
        <sz val="11"/>
        <color indexed="8"/>
        <rFont val="Tahoma"/>
        <family val="2"/>
      </rPr>
      <t>Вес Упаковки</t>
    </r>
    <r>
      <rPr>
        <sz val="11"/>
        <color indexed="8"/>
        <rFont val="Tahoma"/>
        <family val="2"/>
      </rPr>
      <t>, кг</t>
    </r>
  </si>
  <si>
    <t>1200*800*140</t>
  </si>
  <si>
    <t>1200*800*1980</t>
  </si>
  <si>
    <r>
      <rPr>
        <b/>
        <sz val="11"/>
        <color indexed="8"/>
        <rFont val="Tahoma"/>
        <family val="2"/>
      </rPr>
      <t>Вес Палеты</t>
    </r>
    <r>
      <rPr>
        <sz val="11"/>
        <color indexed="8"/>
        <rFont val="Tahoma"/>
        <family val="2"/>
      </rPr>
      <t xml:space="preserve"> со столами, кг</t>
    </r>
  </si>
  <si>
    <r>
      <rPr>
        <b/>
        <sz val="11"/>
        <color indexed="8"/>
        <rFont val="Tahoma"/>
        <family val="2"/>
      </rPr>
      <t>Количество Упаковок</t>
    </r>
    <r>
      <rPr>
        <sz val="11"/>
        <color indexed="8"/>
        <rFont val="Tahoma"/>
        <family val="2"/>
      </rPr>
      <t xml:space="preserve"> на палете, шт.</t>
    </r>
  </si>
  <si>
    <r>
      <rPr>
        <b/>
        <sz val="11"/>
        <color indexed="8"/>
        <rFont val="Tahoma"/>
        <family val="2"/>
      </rPr>
      <t>Габариты Палеты</t>
    </r>
    <r>
      <rPr>
        <sz val="11"/>
        <color indexed="8"/>
        <rFont val="Tahoma"/>
        <family val="2"/>
      </rPr>
      <t xml:space="preserve"> со столами, мм</t>
    </r>
  </si>
  <si>
    <r>
      <rPr>
        <b/>
        <sz val="11"/>
        <color indexed="8"/>
        <rFont val="Tahoma"/>
        <family val="2"/>
      </rPr>
      <t>Габариты Поддона</t>
    </r>
    <r>
      <rPr>
        <sz val="11"/>
        <color indexed="8"/>
        <rFont val="Tahoma"/>
        <family val="2"/>
      </rPr>
      <t>, мм</t>
    </r>
  </si>
  <si>
    <t xml:space="preserve"> 926*627*856</t>
  </si>
  <si>
    <t>1200*800*1200</t>
  </si>
  <si>
    <t>1206*627*856</t>
  </si>
  <si>
    <t>1205*640*75</t>
  </si>
  <si>
    <t xml:space="preserve"> 925*640*75</t>
  </si>
  <si>
    <t>1205*800*1430</t>
  </si>
  <si>
    <t>1831*6276*856</t>
  </si>
  <si>
    <t>1830*630*75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</si>
</sst>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ahoma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ck"/>
      <top style="thick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ck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thick"/>
      <top style="dotted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Fill="1" applyBorder="1" applyAlignment="1">
      <alignment/>
    </xf>
    <xf numFmtId="164" fontId="0" fillId="0" borderId="20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29" fillId="0" borderId="0" xfId="0" applyFont="1" applyAlignment="1">
      <alignment/>
    </xf>
    <xf numFmtId="2" fontId="29" fillId="0" borderId="0" xfId="0" applyNumberFormat="1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164" fontId="29" fillId="0" borderId="14" xfId="0" applyNumberFormat="1" applyFont="1" applyBorder="1" applyAlignment="1">
      <alignment horizontal="center" vertical="center" wrapText="1"/>
    </xf>
    <xf numFmtId="164" fontId="29" fillId="0" borderId="2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vertical="center" wrapText="1"/>
    </xf>
    <xf numFmtId="164" fontId="0" fillId="0" borderId="29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textRotation="90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0" xfId="0" applyAlignment="1">
      <alignment/>
    </xf>
    <xf numFmtId="0" fontId="39" fillId="0" borderId="0" xfId="0" applyFont="1" applyAlignment="1">
      <alignment vertical="center" wrapText="1" shrinkToFit="1"/>
    </xf>
    <xf numFmtId="0" fontId="39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40" fillId="0" borderId="32" xfId="0" applyFont="1" applyBorder="1" applyAlignment="1">
      <alignment horizontal="center" vertical="center" wrapText="1" shrinkToFit="1"/>
    </xf>
    <xf numFmtId="0" fontId="40" fillId="0" borderId="33" xfId="0" applyFont="1" applyBorder="1" applyAlignment="1">
      <alignment horizontal="center" vertical="center" wrapText="1" shrinkToFit="1"/>
    </xf>
    <xf numFmtId="0" fontId="40" fillId="0" borderId="34" xfId="0" applyFont="1" applyBorder="1" applyAlignment="1">
      <alignment horizontal="center" vertical="center" wrapText="1" shrinkToFit="1"/>
    </xf>
    <xf numFmtId="0" fontId="39" fillId="0" borderId="35" xfId="0" applyFont="1" applyBorder="1" applyAlignment="1">
      <alignment horizontal="center" vertical="top" wrapText="1" shrinkToFit="1"/>
    </xf>
    <xf numFmtId="0" fontId="39" fillId="0" borderId="36" xfId="0" applyFont="1" applyBorder="1" applyAlignment="1">
      <alignment horizontal="center" vertical="top" wrapText="1" shrinkToFit="1"/>
    </xf>
    <xf numFmtId="0" fontId="39" fillId="0" borderId="37" xfId="0" applyFont="1" applyBorder="1" applyAlignment="1">
      <alignment horizontal="center" vertical="top" wrapText="1" shrinkToFit="1"/>
    </xf>
    <xf numFmtId="0" fontId="40" fillId="0" borderId="38" xfId="0" applyFont="1" applyBorder="1" applyAlignment="1">
      <alignment horizontal="center" vertical="center" wrapText="1" shrinkToFit="1"/>
    </xf>
    <xf numFmtId="0" fontId="40" fillId="0" borderId="39" xfId="0" applyFont="1" applyBorder="1" applyAlignment="1">
      <alignment horizontal="center" vertical="center" wrapText="1" shrinkToFit="1"/>
    </xf>
    <xf numFmtId="0" fontId="40" fillId="0" borderId="40" xfId="0" applyFont="1" applyBorder="1" applyAlignment="1">
      <alignment horizontal="center" vertical="center" wrapText="1" shrinkToFit="1"/>
    </xf>
    <xf numFmtId="0" fontId="40" fillId="0" borderId="41" xfId="0" applyFont="1" applyBorder="1" applyAlignment="1">
      <alignment horizontal="center" vertical="center" wrapText="1" shrinkToFit="1"/>
    </xf>
    <xf numFmtId="0" fontId="40" fillId="0" borderId="42" xfId="0" applyFont="1" applyBorder="1" applyAlignment="1">
      <alignment horizontal="center" vertical="center" wrapText="1" shrinkToFit="1"/>
    </xf>
    <xf numFmtId="0" fontId="40" fillId="0" borderId="43" xfId="0" applyFont="1" applyBorder="1" applyAlignment="1">
      <alignment horizontal="center" vertical="center" wrapText="1" shrinkToFit="1"/>
    </xf>
    <xf numFmtId="165" fontId="40" fillId="0" borderId="39" xfId="0" applyNumberFormat="1" applyFont="1" applyBorder="1" applyAlignment="1">
      <alignment horizontal="center" vertical="center" wrapText="1" shrinkToFit="1"/>
    </xf>
    <xf numFmtId="165" fontId="40" fillId="0" borderId="41" xfId="0" applyNumberFormat="1" applyFont="1" applyBorder="1" applyAlignment="1">
      <alignment horizontal="center" vertical="center" wrapText="1" shrinkToFit="1"/>
    </xf>
    <xf numFmtId="165" fontId="40" fillId="0" borderId="43" xfId="0" applyNumberFormat="1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top" wrapText="1" shrinkToFit="1"/>
    </xf>
    <xf numFmtId="0" fontId="2" fillId="0" borderId="36" xfId="0" applyFont="1" applyBorder="1" applyAlignment="1">
      <alignment horizontal="center" vertical="top" wrapText="1" shrinkToFi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textRotation="90" wrapText="1"/>
    </xf>
    <xf numFmtId="0" fontId="0" fillId="0" borderId="46" xfId="0" applyBorder="1" applyAlignment="1">
      <alignment horizontal="center" textRotation="90" wrapText="1"/>
    </xf>
    <xf numFmtId="0" fontId="0" fillId="0" borderId="47" xfId="0" applyBorder="1" applyAlignment="1">
      <alignment horizontal="center" textRotation="90" wrapText="1"/>
    </xf>
    <xf numFmtId="0" fontId="0" fillId="33" borderId="20" xfId="0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top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4" borderId="20" xfId="0" applyFill="1" applyBorder="1" applyAlignment="1">
      <alignment horizontal="left" vertical="top" wrapText="1"/>
    </xf>
    <xf numFmtId="0" fontId="0" fillId="34" borderId="44" xfId="0" applyFill="1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4" sqref="B4:B11"/>
    </sheetView>
  </sheetViews>
  <sheetFormatPr defaultColWidth="9.140625" defaultRowHeight="15"/>
  <cols>
    <col min="2" max="2" width="26.421875" style="0" customWidth="1"/>
    <col min="4" max="4" width="14.7109375" style="0" customWidth="1"/>
  </cols>
  <sheetData>
    <row r="1" ht="15.75" thickBot="1"/>
    <row r="2" spans="1:4" ht="15" customHeight="1">
      <c r="A2" s="84" t="s">
        <v>0</v>
      </c>
      <c r="B2" s="86" t="s">
        <v>1</v>
      </c>
      <c r="C2" s="86" t="s">
        <v>19</v>
      </c>
      <c r="D2" s="88" t="s">
        <v>2</v>
      </c>
    </row>
    <row r="3" spans="1:4" ht="15.75" thickBot="1">
      <c r="A3" s="85"/>
      <c r="B3" s="87"/>
      <c r="C3" s="87"/>
      <c r="D3" s="89"/>
    </row>
    <row r="4" spans="1:4" ht="15">
      <c r="A4" s="36">
        <v>1</v>
      </c>
      <c r="B4" s="38" t="s">
        <v>44</v>
      </c>
      <c r="C4" s="38"/>
      <c r="D4" s="40" t="s">
        <v>43</v>
      </c>
    </row>
    <row r="5" spans="1:4" ht="15">
      <c r="A5" s="30">
        <v>2</v>
      </c>
      <c r="B5" s="18" t="s">
        <v>45</v>
      </c>
      <c r="C5" s="31"/>
      <c r="D5" s="3" t="s">
        <v>46</v>
      </c>
    </row>
    <row r="6" spans="1:4" ht="15">
      <c r="A6" s="30">
        <v>3</v>
      </c>
      <c r="B6" s="18" t="s">
        <v>47</v>
      </c>
      <c r="C6" s="31"/>
      <c r="D6" s="3" t="s">
        <v>67</v>
      </c>
    </row>
    <row r="7" spans="1:4" ht="15">
      <c r="A7" s="35">
        <v>4</v>
      </c>
      <c r="B7" s="18" t="s">
        <v>48</v>
      </c>
      <c r="C7" s="31"/>
      <c r="D7" s="3" t="s">
        <v>64</v>
      </c>
    </row>
    <row r="8" spans="1:4" ht="15">
      <c r="A8" s="30">
        <v>5</v>
      </c>
      <c r="B8" s="18" t="s">
        <v>49</v>
      </c>
      <c r="C8" s="31"/>
      <c r="D8" s="3" t="s">
        <v>66</v>
      </c>
    </row>
    <row r="9" spans="1:4" ht="15">
      <c r="A9" s="30">
        <v>6</v>
      </c>
      <c r="B9" s="18" t="s">
        <v>50</v>
      </c>
      <c r="C9" s="31"/>
      <c r="D9" s="3" t="s">
        <v>65</v>
      </c>
    </row>
    <row r="10" spans="1:4" ht="15">
      <c r="A10" s="35">
        <v>7</v>
      </c>
      <c r="B10" s="18" t="s">
        <v>51</v>
      </c>
      <c r="C10" s="34"/>
      <c r="D10" s="3" t="s">
        <v>69</v>
      </c>
    </row>
    <row r="11" spans="1:4" ht="15.75" thickBot="1">
      <c r="A11" s="37">
        <v>8</v>
      </c>
      <c r="B11" s="47" t="s">
        <v>52</v>
      </c>
      <c r="C11" s="39"/>
      <c r="D11" s="41" t="s">
        <v>68</v>
      </c>
    </row>
  </sheetData>
  <sheetProtection/>
  <mergeCells count="4"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43.140625" style="0" customWidth="1"/>
  </cols>
  <sheetData>
    <row r="1" spans="10:20" ht="15.75" thickBot="1">
      <c r="J1" s="103" t="s">
        <v>20</v>
      </c>
      <c r="K1" s="104"/>
      <c r="L1" s="104"/>
      <c r="M1" s="104"/>
      <c r="N1" s="104"/>
      <c r="O1" s="104"/>
      <c r="P1" s="104"/>
      <c r="Q1" s="104"/>
      <c r="R1" s="104"/>
      <c r="S1" s="105"/>
      <c r="T1" s="94" t="s">
        <v>62</v>
      </c>
    </row>
    <row r="2" spans="1:20" ht="15">
      <c r="A2" s="20"/>
      <c r="B2" s="21"/>
      <c r="C2" s="21" t="s">
        <v>6</v>
      </c>
      <c r="D2" s="21" t="s">
        <v>7</v>
      </c>
      <c r="E2" s="21" t="s">
        <v>8</v>
      </c>
      <c r="F2" s="22" t="s">
        <v>9</v>
      </c>
      <c r="G2" s="22" t="s">
        <v>10</v>
      </c>
      <c r="H2" s="22" t="s">
        <v>13</v>
      </c>
      <c r="I2" s="24" t="s">
        <v>14</v>
      </c>
      <c r="J2" s="27" t="s">
        <v>21</v>
      </c>
      <c r="K2" s="28" t="s">
        <v>22</v>
      </c>
      <c r="L2" s="28" t="s">
        <v>23</v>
      </c>
      <c r="M2" s="28" t="s">
        <v>24</v>
      </c>
      <c r="N2" s="28" t="s">
        <v>25</v>
      </c>
      <c r="O2" s="28" t="s">
        <v>26</v>
      </c>
      <c r="P2" s="28" t="s">
        <v>27</v>
      </c>
      <c r="Q2" s="28" t="s">
        <v>28</v>
      </c>
      <c r="R2" s="28" t="s">
        <v>29</v>
      </c>
      <c r="S2" s="29" t="s">
        <v>31</v>
      </c>
      <c r="T2" s="95"/>
    </row>
    <row r="3" spans="1:20" ht="15">
      <c r="A3" s="23">
        <v>1</v>
      </c>
      <c r="B3" s="12" t="s">
        <v>4</v>
      </c>
      <c r="C3" s="31">
        <v>1054</v>
      </c>
      <c r="D3" s="31">
        <v>630</v>
      </c>
      <c r="E3" s="31">
        <v>0.6</v>
      </c>
      <c r="F3" s="31">
        <v>1</v>
      </c>
      <c r="G3" s="13">
        <f>C3*D3*E3*0.00000785</f>
        <v>3.1275342</v>
      </c>
      <c r="H3" s="14">
        <f>G3*F3</f>
        <v>3.1275342</v>
      </c>
      <c r="I3" s="25">
        <f>(C3*D3*2/1000000)*F3</f>
        <v>1.32804</v>
      </c>
      <c r="J3" s="26"/>
      <c r="K3" s="16"/>
      <c r="L3" s="16"/>
      <c r="M3" s="31">
        <v>32</v>
      </c>
      <c r="N3" s="16"/>
      <c r="O3" s="16"/>
      <c r="P3" s="16">
        <v>36</v>
      </c>
      <c r="Q3" s="16"/>
      <c r="R3" s="16"/>
      <c r="S3" s="7"/>
      <c r="T3" s="95"/>
    </row>
    <row r="4" spans="1:20" ht="15">
      <c r="A4" s="23">
        <v>2</v>
      </c>
      <c r="B4" s="12" t="s">
        <v>3</v>
      </c>
      <c r="C4" s="31">
        <v>930</v>
      </c>
      <c r="D4" s="31">
        <v>660</v>
      </c>
      <c r="E4" s="31">
        <v>0.7</v>
      </c>
      <c r="F4" s="31">
        <v>1</v>
      </c>
      <c r="G4" s="13">
        <f aca="true" t="shared" si="0" ref="G4:G10">C4*D4*E4*0.00000785</f>
        <v>3.3728309999999997</v>
      </c>
      <c r="H4" s="14">
        <f aca="true" t="shared" si="1" ref="H4:H10">G4*F4</f>
        <v>3.3728309999999997</v>
      </c>
      <c r="I4" s="25">
        <f aca="true" t="shared" si="2" ref="I4:I10">(C4*D4*2/1000000)*F4</f>
        <v>1.2276</v>
      </c>
      <c r="J4" s="30"/>
      <c r="K4" s="31"/>
      <c r="L4" s="16"/>
      <c r="M4" s="31">
        <v>28</v>
      </c>
      <c r="N4" s="16"/>
      <c r="O4" s="16"/>
      <c r="P4" s="16">
        <v>37</v>
      </c>
      <c r="Q4" s="16"/>
      <c r="R4" s="16"/>
      <c r="S4" s="7"/>
      <c r="T4" s="95"/>
    </row>
    <row r="5" spans="1:20" ht="15">
      <c r="A5" s="23">
        <v>3</v>
      </c>
      <c r="B5" s="12" t="s">
        <v>32</v>
      </c>
      <c r="C5" s="31">
        <v>918</v>
      </c>
      <c r="D5" s="31">
        <v>631</v>
      </c>
      <c r="E5" s="31">
        <v>0.5</v>
      </c>
      <c r="F5" s="31">
        <v>2</v>
      </c>
      <c r="G5" s="13">
        <f t="shared" si="0"/>
        <v>2.2735876499999996</v>
      </c>
      <c r="H5" s="14">
        <f t="shared" si="1"/>
        <v>4.547175299999999</v>
      </c>
      <c r="I5" s="25">
        <f t="shared" si="2"/>
        <v>2.317032</v>
      </c>
      <c r="J5" s="30"/>
      <c r="K5" s="31"/>
      <c r="L5" s="31"/>
      <c r="M5" s="31">
        <v>35</v>
      </c>
      <c r="N5" s="31">
        <v>14</v>
      </c>
      <c r="O5" s="31"/>
      <c r="P5" s="31"/>
      <c r="Q5" s="31"/>
      <c r="R5" s="31"/>
      <c r="S5" s="3"/>
      <c r="T5" s="95"/>
    </row>
    <row r="6" spans="1:20" ht="15">
      <c r="A6" s="23">
        <v>4</v>
      </c>
      <c r="B6" s="12" t="s">
        <v>17</v>
      </c>
      <c r="C6" s="31">
        <v>857</v>
      </c>
      <c r="D6" s="31">
        <v>495</v>
      </c>
      <c r="E6" s="31">
        <v>0.6</v>
      </c>
      <c r="F6" s="31">
        <v>2</v>
      </c>
      <c r="G6" s="13">
        <f t="shared" si="0"/>
        <v>1.9980526499999998</v>
      </c>
      <c r="H6" s="14">
        <f t="shared" si="1"/>
        <v>3.9961052999999995</v>
      </c>
      <c r="I6" s="25">
        <f t="shared" si="2"/>
        <v>1.69686</v>
      </c>
      <c r="J6" s="30"/>
      <c r="K6" s="31"/>
      <c r="L6" s="31"/>
      <c r="M6" s="31"/>
      <c r="N6" s="31">
        <v>13</v>
      </c>
      <c r="O6" s="31">
        <v>20.4</v>
      </c>
      <c r="P6" s="31"/>
      <c r="Q6" s="31"/>
      <c r="R6" s="31"/>
      <c r="S6" s="3"/>
      <c r="T6" s="95"/>
    </row>
    <row r="7" spans="1:20" ht="15">
      <c r="A7" s="23">
        <v>5</v>
      </c>
      <c r="B7" s="12" t="s">
        <v>5</v>
      </c>
      <c r="C7" s="31">
        <v>950</v>
      </c>
      <c r="D7" s="31">
        <v>545</v>
      </c>
      <c r="E7" s="31">
        <v>0.7</v>
      </c>
      <c r="F7" s="31">
        <v>1</v>
      </c>
      <c r="G7" s="13">
        <f t="shared" si="0"/>
        <v>2.8450362499999997</v>
      </c>
      <c r="H7" s="14">
        <f t="shared" si="1"/>
        <v>2.8450362499999997</v>
      </c>
      <c r="I7" s="25">
        <f t="shared" si="2"/>
        <v>1.0355</v>
      </c>
      <c r="J7" s="30"/>
      <c r="K7" s="31"/>
      <c r="L7" s="31"/>
      <c r="M7" s="31"/>
      <c r="N7" s="31">
        <v>14</v>
      </c>
      <c r="O7" s="31">
        <v>20</v>
      </c>
      <c r="P7" s="31"/>
      <c r="Q7" s="31"/>
      <c r="R7" s="31"/>
      <c r="S7" s="3"/>
      <c r="T7" s="95"/>
    </row>
    <row r="8" spans="1:20" ht="15">
      <c r="A8" s="23">
        <v>6</v>
      </c>
      <c r="B8" s="12" t="s">
        <v>36</v>
      </c>
      <c r="C8" s="31">
        <v>959</v>
      </c>
      <c r="D8" s="31">
        <v>526</v>
      </c>
      <c r="E8" s="31">
        <v>0.6</v>
      </c>
      <c r="F8" s="31">
        <v>1</v>
      </c>
      <c r="G8" s="13">
        <f t="shared" si="0"/>
        <v>2.3758841399999997</v>
      </c>
      <c r="H8" s="14">
        <f t="shared" si="1"/>
        <v>2.3758841399999997</v>
      </c>
      <c r="I8" s="25">
        <f t="shared" si="2"/>
        <v>1.008868</v>
      </c>
      <c r="J8" s="30"/>
      <c r="K8" s="31"/>
      <c r="L8" s="31"/>
      <c r="M8" s="31">
        <v>41</v>
      </c>
      <c r="N8" s="31">
        <v>22</v>
      </c>
      <c r="O8" s="31"/>
      <c r="P8" s="31"/>
      <c r="Q8" s="31"/>
      <c r="R8" s="31"/>
      <c r="S8" s="3"/>
      <c r="T8" s="95"/>
    </row>
    <row r="9" spans="1:20" ht="15">
      <c r="A9" s="23">
        <v>7</v>
      </c>
      <c r="B9" s="12" t="s">
        <v>37</v>
      </c>
      <c r="C9" s="31">
        <v>959</v>
      </c>
      <c r="D9" s="31">
        <v>495</v>
      </c>
      <c r="E9" s="31">
        <v>0.6</v>
      </c>
      <c r="F9" s="31">
        <v>1</v>
      </c>
      <c r="G9" s="13">
        <f t="shared" si="0"/>
        <v>2.23586055</v>
      </c>
      <c r="H9" s="14">
        <f t="shared" si="1"/>
        <v>2.23586055</v>
      </c>
      <c r="I9" s="25">
        <f t="shared" si="2"/>
        <v>0.94941</v>
      </c>
      <c r="J9" s="30"/>
      <c r="K9" s="31"/>
      <c r="L9" s="31"/>
      <c r="M9" s="31">
        <v>36</v>
      </c>
      <c r="N9" s="31">
        <v>17</v>
      </c>
      <c r="O9" s="31"/>
      <c r="P9" s="31"/>
      <c r="Q9" s="31"/>
      <c r="R9" s="31"/>
      <c r="S9" s="3"/>
      <c r="T9" s="95"/>
    </row>
    <row r="10" spans="1:20" ht="15">
      <c r="A10" s="23">
        <v>8</v>
      </c>
      <c r="B10" s="12" t="s">
        <v>53</v>
      </c>
      <c r="C10" s="31">
        <v>950</v>
      </c>
      <c r="D10" s="31">
        <v>112</v>
      </c>
      <c r="E10" s="31">
        <v>0.6</v>
      </c>
      <c r="F10" s="31">
        <v>2</v>
      </c>
      <c r="G10" s="13">
        <f t="shared" si="0"/>
        <v>0.5011439999999999</v>
      </c>
      <c r="H10" s="14">
        <f t="shared" si="1"/>
        <v>1.0022879999999998</v>
      </c>
      <c r="I10" s="25">
        <f t="shared" si="2"/>
        <v>0.4256</v>
      </c>
      <c r="J10" s="30"/>
      <c r="K10" s="31"/>
      <c r="L10" s="31"/>
      <c r="M10" s="31"/>
      <c r="N10" s="31"/>
      <c r="O10" s="31"/>
      <c r="P10" s="31"/>
      <c r="Q10" s="31"/>
      <c r="R10" s="31"/>
      <c r="S10" s="3"/>
      <c r="T10" s="95"/>
    </row>
    <row r="11" spans="1:20" ht="15.75" thickBot="1">
      <c r="A11" s="50"/>
      <c r="B11" s="51"/>
      <c r="C11" s="33"/>
      <c r="D11" s="33"/>
      <c r="E11" s="33"/>
      <c r="F11" s="33"/>
      <c r="G11" s="52"/>
      <c r="H11" s="53"/>
      <c r="I11" s="54"/>
      <c r="J11" s="32"/>
      <c r="K11" s="33"/>
      <c r="L11" s="33"/>
      <c r="M11" s="33"/>
      <c r="N11" s="33"/>
      <c r="O11" s="33"/>
      <c r="P11" s="33"/>
      <c r="Q11" s="33"/>
      <c r="R11" s="33"/>
      <c r="S11" s="55"/>
      <c r="T11" s="96"/>
    </row>
    <row r="12" spans="1:20" ht="15.75" thickBot="1">
      <c r="A12" s="109" t="s">
        <v>11</v>
      </c>
      <c r="B12" s="110"/>
      <c r="C12" s="39"/>
      <c r="D12" s="39"/>
      <c r="E12" s="39"/>
      <c r="F12" s="39"/>
      <c r="G12" s="39"/>
      <c r="H12" s="48">
        <f>SUM(H3:H10)*1.1</f>
        <v>25.852986214000005</v>
      </c>
      <c r="I12" s="49">
        <f>SUM(I3:I10)</f>
        <v>9.98891</v>
      </c>
      <c r="J12" s="37">
        <f>SUM(J3:J11)</f>
        <v>0</v>
      </c>
      <c r="K12" s="39">
        <f>SUM(K3:K11)</f>
        <v>0</v>
      </c>
      <c r="L12" s="39">
        <f>SUM(L3:L11)</f>
        <v>0</v>
      </c>
      <c r="M12" s="39">
        <f>SUM(M3:M11)</f>
        <v>172</v>
      </c>
      <c r="N12" s="39">
        <f aca="true" t="shared" si="3" ref="N12:S12">SUM(N3:N11)</f>
        <v>80</v>
      </c>
      <c r="O12" s="39">
        <f t="shared" si="3"/>
        <v>40.4</v>
      </c>
      <c r="P12" s="39">
        <f t="shared" si="3"/>
        <v>73</v>
      </c>
      <c r="Q12" s="39">
        <f t="shared" si="3"/>
        <v>0</v>
      </c>
      <c r="R12" s="39">
        <f t="shared" si="3"/>
        <v>0</v>
      </c>
      <c r="S12" s="41">
        <f t="shared" si="3"/>
        <v>0</v>
      </c>
      <c r="T12" s="56">
        <f>SUM(J12:S12)/3600</f>
        <v>0.10149999999999999</v>
      </c>
    </row>
    <row r="13" spans="1:19" ht="15">
      <c r="A13" s="17" t="s">
        <v>16</v>
      </c>
      <c r="B13" s="18"/>
      <c r="C13" s="19">
        <v>75</v>
      </c>
      <c r="D13" s="31"/>
      <c r="E13" s="31"/>
      <c r="F13" s="3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5">
      <c r="A14" s="10" t="s">
        <v>18</v>
      </c>
      <c r="B14" s="31"/>
      <c r="C14" s="15">
        <v>63</v>
      </c>
      <c r="D14" s="31"/>
      <c r="E14" s="31"/>
      <c r="F14" s="3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30">
      <c r="A15" s="10" t="s">
        <v>12</v>
      </c>
      <c r="B15" s="31"/>
      <c r="C15" s="31" t="s">
        <v>9</v>
      </c>
      <c r="D15" s="31"/>
      <c r="E15" s="31" t="s">
        <v>30</v>
      </c>
      <c r="F15" s="31" t="s">
        <v>15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5">
      <c r="A16" s="108" t="s">
        <v>33</v>
      </c>
      <c r="B16" s="108"/>
      <c r="C16" s="10">
        <v>18</v>
      </c>
      <c r="D16" s="10" t="s">
        <v>38</v>
      </c>
      <c r="E16" s="10">
        <v>0.31</v>
      </c>
      <c r="F16" s="10">
        <f>C16*E16</f>
        <v>5.58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>
      <c r="A17" s="108" t="s">
        <v>34</v>
      </c>
      <c r="B17" s="108"/>
      <c r="C17" s="10">
        <v>18</v>
      </c>
      <c r="D17" s="10" t="s">
        <v>38</v>
      </c>
      <c r="E17" s="10">
        <v>0.47</v>
      </c>
      <c r="F17" s="10">
        <f>C17*E17</f>
        <v>8.459999999999999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108" t="s">
        <v>35</v>
      </c>
      <c r="B18" s="108"/>
      <c r="C18" s="11">
        <v>0</v>
      </c>
      <c r="D18" s="10" t="s">
        <v>38</v>
      </c>
      <c r="E18" s="10">
        <v>0.44</v>
      </c>
      <c r="F18" s="10">
        <f>C18*E18</f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 customHeight="1">
      <c r="A19" s="99" t="s">
        <v>56</v>
      </c>
      <c r="B19" s="100"/>
      <c r="C19" s="11">
        <v>17</v>
      </c>
      <c r="D19" s="10" t="s">
        <v>38</v>
      </c>
      <c r="E19" s="10">
        <v>0.75</v>
      </c>
      <c r="F19" s="10">
        <f>C19*E19</f>
        <v>12.75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6" ht="15" customHeight="1">
      <c r="A20" s="111" t="s">
        <v>55</v>
      </c>
      <c r="B20" s="111"/>
      <c r="C20" s="10">
        <v>1</v>
      </c>
      <c r="D20" s="10" t="s">
        <v>38</v>
      </c>
      <c r="E20" s="10">
        <v>120</v>
      </c>
      <c r="F20" s="10">
        <f>C20*E20</f>
        <v>120</v>
      </c>
    </row>
    <row r="21" spans="1:6" ht="15" customHeight="1">
      <c r="A21" s="111" t="s">
        <v>40</v>
      </c>
      <c r="B21" s="111"/>
      <c r="C21" s="10">
        <v>4</v>
      </c>
      <c r="D21" s="10" t="s">
        <v>38</v>
      </c>
      <c r="E21" s="10">
        <v>6.6</v>
      </c>
      <c r="F21" s="42">
        <f>E21*0.305*C21</f>
        <v>8.052</v>
      </c>
    </row>
    <row r="22" spans="1:6" ht="15" customHeight="1">
      <c r="A22" s="97" t="s">
        <v>54</v>
      </c>
      <c r="B22" s="98"/>
      <c r="C22" s="10">
        <v>2</v>
      </c>
      <c r="D22" s="10" t="s">
        <v>38</v>
      </c>
      <c r="E22" s="10"/>
      <c r="F22" s="42"/>
    </row>
    <row r="23" spans="1:6" ht="15" customHeight="1">
      <c r="A23" s="106" t="s">
        <v>57</v>
      </c>
      <c r="B23" s="107"/>
      <c r="C23" s="10">
        <v>2</v>
      </c>
      <c r="D23" s="10" t="s">
        <v>38</v>
      </c>
      <c r="E23" s="10">
        <v>0.99</v>
      </c>
      <c r="F23" s="42">
        <f>E23*C23</f>
        <v>1.98</v>
      </c>
    </row>
    <row r="24" spans="1:6" ht="15" customHeight="1">
      <c r="A24" s="97" t="s">
        <v>58</v>
      </c>
      <c r="B24" s="98"/>
      <c r="C24" s="10">
        <v>2</v>
      </c>
      <c r="D24" s="10" t="s">
        <v>38</v>
      </c>
      <c r="E24" s="10"/>
      <c r="F24" s="42"/>
    </row>
    <row r="25" spans="1:6" ht="15" customHeight="1">
      <c r="A25" s="106" t="s">
        <v>59</v>
      </c>
      <c r="B25" s="107"/>
      <c r="C25" s="10">
        <v>1</v>
      </c>
      <c r="D25" s="10" t="s">
        <v>38</v>
      </c>
      <c r="E25" s="10">
        <v>4.15</v>
      </c>
      <c r="F25" s="42">
        <f>E25*C25</f>
        <v>4.15</v>
      </c>
    </row>
    <row r="26" spans="1:7" ht="15" customHeight="1">
      <c r="A26" s="106" t="s">
        <v>60</v>
      </c>
      <c r="B26" s="107"/>
      <c r="C26" s="10">
        <v>1</v>
      </c>
      <c r="D26" s="10" t="s">
        <v>38</v>
      </c>
      <c r="E26" s="10">
        <v>15</v>
      </c>
      <c r="F26" s="42">
        <f>E26*C26</f>
        <v>15</v>
      </c>
      <c r="G26" s="8"/>
    </row>
    <row r="27" spans="1:7" ht="15" customHeight="1">
      <c r="A27" s="97" t="s">
        <v>63</v>
      </c>
      <c r="B27" s="98"/>
      <c r="C27" s="10">
        <v>12</v>
      </c>
      <c r="D27" s="10" t="s">
        <v>38</v>
      </c>
      <c r="E27" s="10"/>
      <c r="F27" s="42">
        <f>E27*C27</f>
        <v>0</v>
      </c>
      <c r="G27" s="8"/>
    </row>
    <row r="28" spans="1:7" ht="15" customHeight="1">
      <c r="A28" s="92"/>
      <c r="B28" s="93"/>
      <c r="C28" s="10"/>
      <c r="D28" s="10"/>
      <c r="E28" s="10"/>
      <c r="F28" s="42"/>
      <c r="G28" s="8"/>
    </row>
    <row r="29" spans="1:7" ht="15" customHeight="1">
      <c r="A29" s="10" t="s">
        <v>61</v>
      </c>
      <c r="B29" s="10"/>
      <c r="C29" s="44">
        <f>I12*0.085</f>
        <v>0.8490573500000002</v>
      </c>
      <c r="D29" s="11" t="s">
        <v>39</v>
      </c>
      <c r="E29" s="10">
        <f>4.22*C13</f>
        <v>316.5</v>
      </c>
      <c r="F29" s="42">
        <f>C29*E29</f>
        <v>268.72665127500005</v>
      </c>
      <c r="G29" s="8"/>
    </row>
    <row r="30" spans="1:7" ht="15" customHeight="1">
      <c r="A30" s="10"/>
      <c r="B30" s="10"/>
      <c r="C30" s="10"/>
      <c r="D30" s="10"/>
      <c r="E30" s="10"/>
      <c r="F30" s="42"/>
      <c r="G30" s="8"/>
    </row>
    <row r="31" spans="1:6" ht="15" customHeight="1">
      <c r="A31" s="90" t="s">
        <v>41</v>
      </c>
      <c r="B31" s="91"/>
      <c r="C31" s="44">
        <f>H12</f>
        <v>25.852986214000005</v>
      </c>
      <c r="D31" s="11" t="s">
        <v>39</v>
      </c>
      <c r="E31" s="10">
        <f>C14</f>
        <v>63</v>
      </c>
      <c r="F31" s="42">
        <f>C31*E31</f>
        <v>1628.7381314820002</v>
      </c>
    </row>
    <row r="32" spans="1:6" ht="15" customHeight="1">
      <c r="A32" s="45" t="s">
        <v>42</v>
      </c>
      <c r="C32" s="8"/>
      <c r="D32" s="8"/>
      <c r="E32" s="8"/>
      <c r="F32" s="46">
        <f>SUM(F16:F31)</f>
        <v>2073.4367827570004</v>
      </c>
    </row>
  </sheetData>
  <sheetProtection/>
  <mergeCells count="17">
    <mergeCell ref="A22:B22"/>
    <mergeCell ref="A31:B31"/>
    <mergeCell ref="A24:B24"/>
    <mergeCell ref="A25:B25"/>
    <mergeCell ref="A26:B26"/>
    <mergeCell ref="A27:B27"/>
    <mergeCell ref="A28:B28"/>
    <mergeCell ref="T1:T11"/>
    <mergeCell ref="A12:B12"/>
    <mergeCell ref="A16:B16"/>
    <mergeCell ref="A17:B17"/>
    <mergeCell ref="A18:B18"/>
    <mergeCell ref="A23:B23"/>
    <mergeCell ref="J1:S1"/>
    <mergeCell ref="A19:B19"/>
    <mergeCell ref="A20:B20"/>
    <mergeCell ref="A21:B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1.140625" style="0" customWidth="1"/>
    <col min="2" max="2" width="29.57421875" style="0" customWidth="1"/>
  </cols>
  <sheetData>
    <row r="1" spans="10:20" ht="15.75" thickBot="1">
      <c r="J1" s="103" t="s">
        <v>20</v>
      </c>
      <c r="K1" s="104"/>
      <c r="L1" s="104"/>
      <c r="M1" s="104"/>
      <c r="N1" s="104"/>
      <c r="O1" s="104"/>
      <c r="P1" s="104"/>
      <c r="Q1" s="104"/>
      <c r="R1" s="104"/>
      <c r="S1" s="105"/>
      <c r="T1" s="94" t="s">
        <v>62</v>
      </c>
    </row>
    <row r="2" spans="1:20" ht="15">
      <c r="A2" s="20"/>
      <c r="B2" s="21"/>
      <c r="C2" s="21" t="s">
        <v>6</v>
      </c>
      <c r="D2" s="21" t="s">
        <v>7</v>
      </c>
      <c r="E2" s="21" t="s">
        <v>8</v>
      </c>
      <c r="F2" s="22" t="s">
        <v>9</v>
      </c>
      <c r="G2" s="22" t="s">
        <v>10</v>
      </c>
      <c r="H2" s="22" t="s">
        <v>13</v>
      </c>
      <c r="I2" s="24" t="s">
        <v>14</v>
      </c>
      <c r="J2" s="27" t="s">
        <v>21</v>
      </c>
      <c r="K2" s="28" t="s">
        <v>22</v>
      </c>
      <c r="L2" s="28" t="s">
        <v>23</v>
      </c>
      <c r="M2" s="28" t="s">
        <v>24</v>
      </c>
      <c r="N2" s="28" t="s">
        <v>25</v>
      </c>
      <c r="O2" s="28" t="s">
        <v>26</v>
      </c>
      <c r="P2" s="28" t="s">
        <v>27</v>
      </c>
      <c r="Q2" s="28" t="s">
        <v>28</v>
      </c>
      <c r="R2" s="28" t="s">
        <v>29</v>
      </c>
      <c r="S2" s="29" t="s">
        <v>31</v>
      </c>
      <c r="T2" s="95"/>
    </row>
    <row r="3" spans="1:20" ht="15">
      <c r="A3" s="23">
        <v>1</v>
      </c>
      <c r="B3" s="12" t="s">
        <v>4</v>
      </c>
      <c r="C3" s="31">
        <v>994</v>
      </c>
      <c r="D3" s="31">
        <v>545</v>
      </c>
      <c r="E3" s="31">
        <v>0.7</v>
      </c>
      <c r="F3" s="31">
        <v>1</v>
      </c>
      <c r="G3" s="13">
        <f>C3*D3*E3*0.00000785</f>
        <v>2.97680635</v>
      </c>
      <c r="H3" s="14">
        <f>G3*F3</f>
        <v>2.97680635</v>
      </c>
      <c r="I3" s="25">
        <f>(C3*D3*2/1000000)*F3</f>
        <v>1.08346</v>
      </c>
      <c r="J3" s="26"/>
      <c r="K3" s="16"/>
      <c r="L3" s="16"/>
      <c r="M3" s="31">
        <v>32</v>
      </c>
      <c r="N3" s="16"/>
      <c r="O3" s="16"/>
      <c r="P3" s="16">
        <v>36</v>
      </c>
      <c r="Q3" s="16"/>
      <c r="R3" s="16"/>
      <c r="S3" s="7"/>
      <c r="T3" s="95"/>
    </row>
    <row r="4" spans="1:20" ht="15">
      <c r="A4" s="23">
        <v>2</v>
      </c>
      <c r="B4" s="12" t="s">
        <v>3</v>
      </c>
      <c r="C4" s="31">
        <v>876</v>
      </c>
      <c r="D4" s="31">
        <v>545</v>
      </c>
      <c r="E4" s="31">
        <v>0.7</v>
      </c>
      <c r="F4" s="31">
        <v>1</v>
      </c>
      <c r="G4" s="13">
        <f aca="true" t="shared" si="0" ref="G4:G10">C4*D4*E4*0.00000785</f>
        <v>2.6234229</v>
      </c>
      <c r="H4" s="14">
        <f aca="true" t="shared" si="1" ref="H4:H10">G4*F4</f>
        <v>2.6234229</v>
      </c>
      <c r="I4" s="25">
        <f aca="true" t="shared" si="2" ref="I4:I10">(C4*D4*2/1000000)*F4</f>
        <v>0.95484</v>
      </c>
      <c r="J4" s="30"/>
      <c r="K4" s="31"/>
      <c r="L4" s="16"/>
      <c r="M4" s="31">
        <v>28</v>
      </c>
      <c r="N4" s="16"/>
      <c r="O4" s="16"/>
      <c r="P4" s="16">
        <v>37</v>
      </c>
      <c r="Q4" s="16"/>
      <c r="R4" s="16"/>
      <c r="S4" s="7"/>
      <c r="T4" s="95"/>
    </row>
    <row r="5" spans="1:20" ht="15">
      <c r="A5" s="23">
        <v>3</v>
      </c>
      <c r="B5" s="12" t="s">
        <v>32</v>
      </c>
      <c r="C5" s="31">
        <v>912</v>
      </c>
      <c r="D5" s="31">
        <v>531</v>
      </c>
      <c r="E5" s="31">
        <v>0.5</v>
      </c>
      <c r="F5" s="31">
        <v>2</v>
      </c>
      <c r="G5" s="13">
        <f t="shared" si="0"/>
        <v>1.9007675999999998</v>
      </c>
      <c r="H5" s="14">
        <f t="shared" si="1"/>
        <v>3.8015351999999996</v>
      </c>
      <c r="I5" s="25">
        <f t="shared" si="2"/>
        <v>1.937088</v>
      </c>
      <c r="J5" s="30"/>
      <c r="K5" s="31"/>
      <c r="L5" s="31"/>
      <c r="M5" s="31">
        <v>35</v>
      </c>
      <c r="N5" s="31">
        <v>14</v>
      </c>
      <c r="O5" s="31"/>
      <c r="P5" s="31"/>
      <c r="Q5" s="31"/>
      <c r="R5" s="31"/>
      <c r="S5" s="3"/>
      <c r="T5" s="95"/>
    </row>
    <row r="6" spans="1:20" ht="15">
      <c r="A6" s="23">
        <v>4</v>
      </c>
      <c r="B6" s="12" t="s">
        <v>17</v>
      </c>
      <c r="C6" s="31">
        <v>857</v>
      </c>
      <c r="D6" s="31">
        <v>456</v>
      </c>
      <c r="E6" s="31">
        <v>0.6</v>
      </c>
      <c r="F6" s="31">
        <v>2</v>
      </c>
      <c r="G6" s="13">
        <f t="shared" si="0"/>
        <v>1.8406303199999998</v>
      </c>
      <c r="H6" s="14">
        <f t="shared" si="1"/>
        <v>3.6812606399999996</v>
      </c>
      <c r="I6" s="25">
        <f t="shared" si="2"/>
        <v>1.563168</v>
      </c>
      <c r="J6" s="30"/>
      <c r="K6" s="31"/>
      <c r="L6" s="31"/>
      <c r="M6" s="31"/>
      <c r="N6" s="31">
        <v>13</v>
      </c>
      <c r="O6" s="31">
        <v>20.4</v>
      </c>
      <c r="P6" s="31"/>
      <c r="Q6" s="31"/>
      <c r="R6" s="31"/>
      <c r="S6" s="3"/>
      <c r="T6" s="95"/>
    </row>
    <row r="7" spans="1:20" ht="15">
      <c r="A7" s="23">
        <v>5</v>
      </c>
      <c r="B7" s="12" t="s">
        <v>5</v>
      </c>
      <c r="C7" s="31">
        <v>903</v>
      </c>
      <c r="D7" s="31">
        <v>469</v>
      </c>
      <c r="E7" s="31">
        <v>0.7</v>
      </c>
      <c r="F7" s="31">
        <v>1</v>
      </c>
      <c r="G7" s="13">
        <f t="shared" si="0"/>
        <v>2.3271709649999996</v>
      </c>
      <c r="H7" s="14">
        <f t="shared" si="1"/>
        <v>2.3271709649999996</v>
      </c>
      <c r="I7" s="25">
        <f t="shared" si="2"/>
        <v>0.847014</v>
      </c>
      <c r="J7" s="30"/>
      <c r="K7" s="31"/>
      <c r="L7" s="31"/>
      <c r="M7" s="31"/>
      <c r="N7" s="31">
        <v>14</v>
      </c>
      <c r="O7" s="31">
        <v>20</v>
      </c>
      <c r="P7" s="31"/>
      <c r="Q7" s="31"/>
      <c r="R7" s="31"/>
      <c r="S7" s="3"/>
      <c r="T7" s="95"/>
    </row>
    <row r="8" spans="1:20" ht="15">
      <c r="A8" s="23">
        <v>6</v>
      </c>
      <c r="B8" s="12" t="s">
        <v>36</v>
      </c>
      <c r="C8" s="31">
        <v>959</v>
      </c>
      <c r="D8" s="31">
        <v>495</v>
      </c>
      <c r="E8" s="31">
        <v>0.6</v>
      </c>
      <c r="F8" s="31">
        <v>1</v>
      </c>
      <c r="G8" s="13">
        <f t="shared" si="0"/>
        <v>2.23586055</v>
      </c>
      <c r="H8" s="14">
        <f t="shared" si="1"/>
        <v>2.23586055</v>
      </c>
      <c r="I8" s="25">
        <f t="shared" si="2"/>
        <v>0.94941</v>
      </c>
      <c r="J8" s="30"/>
      <c r="K8" s="31"/>
      <c r="L8" s="31"/>
      <c r="M8" s="31">
        <v>41</v>
      </c>
      <c r="N8" s="31">
        <v>22</v>
      </c>
      <c r="O8" s="31"/>
      <c r="P8" s="31"/>
      <c r="Q8" s="31"/>
      <c r="R8" s="31"/>
      <c r="S8" s="3"/>
      <c r="T8" s="95"/>
    </row>
    <row r="9" spans="1:20" ht="15">
      <c r="A9" s="23">
        <v>7</v>
      </c>
      <c r="B9" s="12" t="s">
        <v>37</v>
      </c>
      <c r="C9" s="31">
        <v>959</v>
      </c>
      <c r="D9" s="31">
        <v>456</v>
      </c>
      <c r="E9" s="31">
        <v>0.6</v>
      </c>
      <c r="F9" s="31">
        <v>1</v>
      </c>
      <c r="G9" s="13">
        <f t="shared" si="0"/>
        <v>2.05970184</v>
      </c>
      <c r="H9" s="14">
        <f t="shared" si="1"/>
        <v>2.05970184</v>
      </c>
      <c r="I9" s="25">
        <f t="shared" si="2"/>
        <v>0.874608</v>
      </c>
      <c r="J9" s="30"/>
      <c r="K9" s="31"/>
      <c r="L9" s="31"/>
      <c r="M9" s="31">
        <v>36</v>
      </c>
      <c r="N9" s="31">
        <v>17</v>
      </c>
      <c r="O9" s="31"/>
      <c r="P9" s="31"/>
      <c r="Q9" s="31"/>
      <c r="R9" s="31"/>
      <c r="S9" s="3"/>
      <c r="T9" s="95"/>
    </row>
    <row r="10" spans="1:20" ht="15">
      <c r="A10" s="23">
        <v>8</v>
      </c>
      <c r="B10" s="12" t="s">
        <v>53</v>
      </c>
      <c r="C10" s="31">
        <v>950</v>
      </c>
      <c r="D10" s="31">
        <v>112</v>
      </c>
      <c r="E10" s="31">
        <v>0.6</v>
      </c>
      <c r="F10" s="31">
        <v>2</v>
      </c>
      <c r="G10" s="13">
        <f t="shared" si="0"/>
        <v>0.5011439999999999</v>
      </c>
      <c r="H10" s="14">
        <f t="shared" si="1"/>
        <v>1.0022879999999998</v>
      </c>
      <c r="I10" s="25">
        <f t="shared" si="2"/>
        <v>0.4256</v>
      </c>
      <c r="J10" s="30"/>
      <c r="K10" s="31"/>
      <c r="L10" s="31"/>
      <c r="M10" s="31"/>
      <c r="N10" s="31"/>
      <c r="O10" s="31"/>
      <c r="P10" s="31"/>
      <c r="Q10" s="31"/>
      <c r="R10" s="31"/>
      <c r="S10" s="3"/>
      <c r="T10" s="95"/>
    </row>
    <row r="11" spans="1:20" ht="15.75" thickBot="1">
      <c r="A11" s="50"/>
      <c r="B11" s="51"/>
      <c r="C11" s="33"/>
      <c r="D11" s="33"/>
      <c r="E11" s="33"/>
      <c r="F11" s="33"/>
      <c r="G11" s="52"/>
      <c r="H11" s="53"/>
      <c r="I11" s="54"/>
      <c r="J11" s="32"/>
      <c r="K11" s="33"/>
      <c r="L11" s="33"/>
      <c r="M11" s="33"/>
      <c r="N11" s="33"/>
      <c r="O11" s="33"/>
      <c r="P11" s="33"/>
      <c r="Q11" s="33"/>
      <c r="R11" s="33"/>
      <c r="S11" s="55"/>
      <c r="T11" s="96"/>
    </row>
    <row r="12" spans="1:20" ht="15.75" thickBot="1">
      <c r="A12" s="109" t="s">
        <v>11</v>
      </c>
      <c r="B12" s="110"/>
      <c r="C12" s="39"/>
      <c r="D12" s="39"/>
      <c r="E12" s="39"/>
      <c r="F12" s="39"/>
      <c r="G12" s="39"/>
      <c r="H12" s="48">
        <f>SUM(H3:H10)*1.1</f>
        <v>22.778851089499998</v>
      </c>
      <c r="I12" s="49">
        <f>SUM(I3:I10)</f>
        <v>8.635188</v>
      </c>
      <c r="J12" s="37">
        <f>SUM(J3:J11)</f>
        <v>0</v>
      </c>
      <c r="K12" s="39">
        <f>SUM(K3:K11)</f>
        <v>0</v>
      </c>
      <c r="L12" s="39">
        <f>SUM(L3:L11)</f>
        <v>0</v>
      </c>
      <c r="M12" s="39">
        <f>SUM(M3:M11)+M5</f>
        <v>207</v>
      </c>
      <c r="N12" s="39">
        <f>SUM(N3:N11)+O6</f>
        <v>100.4</v>
      </c>
      <c r="O12" s="39">
        <f>SUM(O3:O11)</f>
        <v>40.4</v>
      </c>
      <c r="P12" s="39">
        <f>SUM(P3:P11)</f>
        <v>73</v>
      </c>
      <c r="Q12" s="39">
        <f>SUM(Q3:Q11)</f>
        <v>0</v>
      </c>
      <c r="R12" s="39">
        <f>SUM(R3:R11)</f>
        <v>0</v>
      </c>
      <c r="S12" s="41">
        <f>SUM(S3:S11)</f>
        <v>0</v>
      </c>
      <c r="T12" s="56">
        <f>SUM(J12:S12)/3600</f>
        <v>0.11688888888888888</v>
      </c>
    </row>
    <row r="13" spans="1:19" ht="15">
      <c r="A13" s="17" t="s">
        <v>16</v>
      </c>
      <c r="B13" s="18"/>
      <c r="C13" s="19">
        <v>75</v>
      </c>
      <c r="D13" s="31"/>
      <c r="E13" s="31"/>
      <c r="F13" s="3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5">
      <c r="A14" s="10" t="s">
        <v>18</v>
      </c>
      <c r="B14" s="31"/>
      <c r="C14" s="15">
        <v>63</v>
      </c>
      <c r="D14" s="31"/>
      <c r="E14" s="31"/>
      <c r="F14" s="3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30">
      <c r="A15" s="10" t="s">
        <v>12</v>
      </c>
      <c r="B15" s="31"/>
      <c r="C15" s="31" t="s">
        <v>9</v>
      </c>
      <c r="D15" s="31"/>
      <c r="E15" s="31" t="s">
        <v>30</v>
      </c>
      <c r="F15" s="31" t="s">
        <v>15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5">
      <c r="A16" s="108" t="s">
        <v>33</v>
      </c>
      <c r="B16" s="108"/>
      <c r="C16" s="10">
        <v>18</v>
      </c>
      <c r="D16" s="10" t="s">
        <v>38</v>
      </c>
      <c r="E16" s="10">
        <v>0.31</v>
      </c>
      <c r="F16" s="10">
        <f>C16*E16</f>
        <v>5.58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>
      <c r="A17" s="108" t="s">
        <v>34</v>
      </c>
      <c r="B17" s="108"/>
      <c r="C17" s="10">
        <v>18</v>
      </c>
      <c r="D17" s="10" t="s">
        <v>38</v>
      </c>
      <c r="E17" s="10">
        <v>0.47</v>
      </c>
      <c r="F17" s="10">
        <f>C17*E17</f>
        <v>8.459999999999999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108" t="s">
        <v>35</v>
      </c>
      <c r="B18" s="108"/>
      <c r="C18" s="11">
        <v>0</v>
      </c>
      <c r="D18" s="10" t="s">
        <v>38</v>
      </c>
      <c r="E18" s="10">
        <v>0.44</v>
      </c>
      <c r="F18" s="10">
        <f>C18*E18</f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34.5" customHeight="1">
      <c r="A19" s="99" t="s">
        <v>56</v>
      </c>
      <c r="B19" s="100"/>
      <c r="C19" s="11">
        <v>17</v>
      </c>
      <c r="D19" s="10" t="s">
        <v>38</v>
      </c>
      <c r="E19" s="10">
        <v>0.75</v>
      </c>
      <c r="F19" s="10">
        <f>C19*E19</f>
        <v>12.75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6" ht="29.25" customHeight="1">
      <c r="A20" s="111" t="s">
        <v>55</v>
      </c>
      <c r="B20" s="111"/>
      <c r="C20" s="10">
        <v>1</v>
      </c>
      <c r="D20" s="10" t="s">
        <v>38</v>
      </c>
      <c r="E20" s="10">
        <v>120</v>
      </c>
      <c r="F20" s="10">
        <f>C20*E20</f>
        <v>120</v>
      </c>
    </row>
    <row r="21" spans="1:6" ht="35.25" customHeight="1">
      <c r="A21" s="111" t="s">
        <v>40</v>
      </c>
      <c r="B21" s="111"/>
      <c r="C21" s="10">
        <v>4</v>
      </c>
      <c r="D21" s="10" t="s">
        <v>38</v>
      </c>
      <c r="E21" s="10">
        <v>6.6</v>
      </c>
      <c r="F21" s="42">
        <f>E21*0.305*C21</f>
        <v>8.052</v>
      </c>
    </row>
    <row r="22" spans="1:6" ht="30" customHeight="1">
      <c r="A22" s="97" t="s">
        <v>54</v>
      </c>
      <c r="B22" s="98"/>
      <c r="C22" s="10">
        <v>2</v>
      </c>
      <c r="D22" s="10" t="s">
        <v>38</v>
      </c>
      <c r="E22" s="10"/>
      <c r="F22" s="42"/>
    </row>
    <row r="23" spans="1:6" ht="15" customHeight="1">
      <c r="A23" s="106" t="s">
        <v>57</v>
      </c>
      <c r="B23" s="107"/>
      <c r="C23" s="10">
        <v>2</v>
      </c>
      <c r="D23" s="10" t="s">
        <v>38</v>
      </c>
      <c r="E23" s="10">
        <v>0.99</v>
      </c>
      <c r="F23" s="42">
        <f>E23*C23</f>
        <v>1.98</v>
      </c>
    </row>
    <row r="24" spans="1:6" ht="33" customHeight="1">
      <c r="A24" s="97" t="s">
        <v>58</v>
      </c>
      <c r="B24" s="98"/>
      <c r="C24" s="10">
        <v>2</v>
      </c>
      <c r="D24" s="10" t="s">
        <v>38</v>
      </c>
      <c r="E24" s="10"/>
      <c r="F24" s="42"/>
    </row>
    <row r="25" spans="1:6" ht="33" customHeight="1">
      <c r="A25" s="106" t="s">
        <v>59</v>
      </c>
      <c r="B25" s="107"/>
      <c r="C25" s="10">
        <v>1</v>
      </c>
      <c r="D25" s="10" t="s">
        <v>38</v>
      </c>
      <c r="E25" s="10">
        <v>4.15</v>
      </c>
      <c r="F25" s="42">
        <f>E25*C25</f>
        <v>4.15</v>
      </c>
    </row>
    <row r="26" spans="1:7" ht="15" customHeight="1">
      <c r="A26" s="106" t="s">
        <v>60</v>
      </c>
      <c r="B26" s="107"/>
      <c r="C26" s="10">
        <v>1</v>
      </c>
      <c r="D26" s="10" t="s">
        <v>38</v>
      </c>
      <c r="E26" s="10">
        <v>15</v>
      </c>
      <c r="F26" s="42">
        <f>E26*C26</f>
        <v>15</v>
      </c>
      <c r="G26" s="8"/>
    </row>
    <row r="27" spans="1:7" ht="15" customHeight="1">
      <c r="A27" s="97" t="s">
        <v>63</v>
      </c>
      <c r="B27" s="98"/>
      <c r="C27" s="10">
        <v>12</v>
      </c>
      <c r="D27" s="10" t="s">
        <v>38</v>
      </c>
      <c r="E27" s="10"/>
      <c r="F27" s="42">
        <f>E27*C27</f>
        <v>0</v>
      </c>
      <c r="G27" s="8"/>
    </row>
    <row r="28" spans="1:7" ht="15" customHeight="1">
      <c r="A28" s="92"/>
      <c r="B28" s="93"/>
      <c r="C28" s="10"/>
      <c r="D28" s="10"/>
      <c r="E28" s="10"/>
      <c r="F28" s="42"/>
      <c r="G28" s="8"/>
    </row>
    <row r="29" spans="1:7" ht="15" customHeight="1">
      <c r="A29" s="10" t="s">
        <v>61</v>
      </c>
      <c r="B29" s="10"/>
      <c r="C29" s="44">
        <f>I12*0.085</f>
        <v>0.73399098</v>
      </c>
      <c r="D29" s="11" t="s">
        <v>39</v>
      </c>
      <c r="E29" s="10">
        <f>4.22*C13</f>
        <v>316.5</v>
      </c>
      <c r="F29" s="42">
        <f>C29*E29</f>
        <v>232.30814517</v>
      </c>
      <c r="G29" s="8"/>
    </row>
    <row r="30" spans="1:7" ht="15" customHeight="1">
      <c r="A30" s="10"/>
      <c r="B30" s="10"/>
      <c r="C30" s="10"/>
      <c r="D30" s="10"/>
      <c r="E30" s="10"/>
      <c r="F30" s="42"/>
      <c r="G30" s="8"/>
    </row>
    <row r="31" spans="1:6" ht="15" customHeight="1">
      <c r="A31" s="90" t="s">
        <v>41</v>
      </c>
      <c r="B31" s="91"/>
      <c r="C31" s="44">
        <f>H12</f>
        <v>22.778851089499998</v>
      </c>
      <c r="D31" s="11" t="s">
        <v>39</v>
      </c>
      <c r="E31" s="10">
        <f>C14</f>
        <v>63</v>
      </c>
      <c r="F31" s="42">
        <f>C31*E31</f>
        <v>1435.0676186384999</v>
      </c>
    </row>
    <row r="32" spans="1:6" ht="15" customHeight="1">
      <c r="A32" s="45" t="s">
        <v>42</v>
      </c>
      <c r="C32" s="8"/>
      <c r="D32" s="8"/>
      <c r="E32" s="8"/>
      <c r="F32" s="46">
        <f>SUM(F16:F31)</f>
        <v>1843.3477638084998</v>
      </c>
    </row>
  </sheetData>
  <sheetProtection/>
  <mergeCells count="17">
    <mergeCell ref="A22:B22"/>
    <mergeCell ref="A28:B28"/>
    <mergeCell ref="A31:B31"/>
    <mergeCell ref="A23:B23"/>
    <mergeCell ref="A24:B24"/>
    <mergeCell ref="A26:B26"/>
    <mergeCell ref="A25:B25"/>
    <mergeCell ref="A27:B27"/>
    <mergeCell ref="T1:T11"/>
    <mergeCell ref="A12:B12"/>
    <mergeCell ref="A16:B16"/>
    <mergeCell ref="A17:B17"/>
    <mergeCell ref="A18:B18"/>
    <mergeCell ref="A21:B21"/>
    <mergeCell ref="J1:S1"/>
    <mergeCell ref="A19:B19"/>
    <mergeCell ref="A20:B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4.7109375" style="0" bestFit="1" customWidth="1"/>
    <col min="2" max="2" width="34.00390625" style="0" customWidth="1"/>
    <col min="3" max="10" width="4.7109375" style="0" bestFit="1" customWidth="1"/>
  </cols>
  <sheetData>
    <row r="1" spans="1:13" ht="136.5" customHeight="1">
      <c r="A1" s="58" t="s">
        <v>71</v>
      </c>
      <c r="B1" s="59" t="s">
        <v>70</v>
      </c>
      <c r="C1" s="60" t="s">
        <v>44</v>
      </c>
      <c r="D1" s="60" t="s">
        <v>45</v>
      </c>
      <c r="E1" s="60" t="s">
        <v>47</v>
      </c>
      <c r="F1" s="60" t="s">
        <v>48</v>
      </c>
      <c r="G1" s="60" t="s">
        <v>49</v>
      </c>
      <c r="H1" s="60" t="s">
        <v>50</v>
      </c>
      <c r="I1" s="60" t="s">
        <v>51</v>
      </c>
      <c r="J1" s="60" t="s">
        <v>52</v>
      </c>
      <c r="K1" s="57"/>
      <c r="L1" s="57"/>
      <c r="M1" s="57"/>
    </row>
    <row r="2" spans="1:13" ht="18.75">
      <c r="A2" s="61">
        <v>1</v>
      </c>
      <c r="B2" s="62" t="s">
        <v>72</v>
      </c>
      <c r="C2" s="62">
        <v>1</v>
      </c>
      <c r="D2" s="62">
        <v>1</v>
      </c>
      <c r="E2" s="62">
        <v>1</v>
      </c>
      <c r="F2" s="62">
        <v>1</v>
      </c>
      <c r="G2" s="62">
        <v>1</v>
      </c>
      <c r="H2" s="62">
        <v>1</v>
      </c>
      <c r="I2" s="62">
        <v>1</v>
      </c>
      <c r="J2" s="62">
        <v>1</v>
      </c>
      <c r="K2" s="57"/>
      <c r="L2" s="57"/>
      <c r="M2" s="57"/>
    </row>
    <row r="3" spans="1:13" ht="18.75">
      <c r="A3" s="61">
        <v>2</v>
      </c>
      <c r="B3" s="62" t="s">
        <v>73</v>
      </c>
      <c r="C3" s="62">
        <v>1</v>
      </c>
      <c r="D3" s="62">
        <v>1</v>
      </c>
      <c r="E3" s="62">
        <v>1</v>
      </c>
      <c r="F3" s="62">
        <v>1</v>
      </c>
      <c r="G3" s="62">
        <v>1</v>
      </c>
      <c r="H3" s="62">
        <v>1</v>
      </c>
      <c r="I3" s="62">
        <v>1</v>
      </c>
      <c r="J3" s="62">
        <v>1</v>
      </c>
      <c r="K3" s="57"/>
      <c r="L3" s="57"/>
      <c r="M3" s="57"/>
    </row>
    <row r="4" spans="1:13" ht="18.75">
      <c r="A4" s="61">
        <v>3</v>
      </c>
      <c r="B4" s="62" t="s">
        <v>74</v>
      </c>
      <c r="C4" s="62">
        <v>2</v>
      </c>
      <c r="D4" s="62">
        <v>2</v>
      </c>
      <c r="E4" s="62">
        <v>2</v>
      </c>
      <c r="F4" s="62">
        <v>2</v>
      </c>
      <c r="G4" s="62">
        <v>2</v>
      </c>
      <c r="H4" s="62">
        <v>2</v>
      </c>
      <c r="I4" s="62">
        <v>2</v>
      </c>
      <c r="J4" s="62">
        <v>2</v>
      </c>
      <c r="K4" s="57"/>
      <c r="L4" s="57"/>
      <c r="M4" s="57"/>
    </row>
    <row r="5" spans="1:13" ht="18.75">
      <c r="A5" s="61">
        <v>4</v>
      </c>
      <c r="B5" s="62" t="s">
        <v>75</v>
      </c>
      <c r="C5" s="62">
        <v>2</v>
      </c>
      <c r="D5" s="62">
        <v>2</v>
      </c>
      <c r="E5" s="62">
        <v>2</v>
      </c>
      <c r="F5" s="62">
        <v>2</v>
      </c>
      <c r="G5" s="62">
        <v>2</v>
      </c>
      <c r="H5" s="62">
        <v>2</v>
      </c>
      <c r="I5" s="62">
        <v>2</v>
      </c>
      <c r="J5" s="62">
        <v>2</v>
      </c>
      <c r="K5" s="57"/>
      <c r="L5" s="57"/>
      <c r="M5" s="57"/>
    </row>
    <row r="6" spans="1:13" ht="18.75">
      <c r="A6" s="61">
        <v>5</v>
      </c>
      <c r="B6" s="62" t="s">
        <v>76</v>
      </c>
      <c r="C6" s="62">
        <v>3</v>
      </c>
      <c r="D6" s="62">
        <v>3</v>
      </c>
      <c r="E6" s="62">
        <v>3</v>
      </c>
      <c r="F6" s="62">
        <v>3</v>
      </c>
      <c r="G6" s="62">
        <v>1</v>
      </c>
      <c r="H6" s="62">
        <v>1</v>
      </c>
      <c r="I6" s="62">
        <v>1</v>
      </c>
      <c r="J6" s="62">
        <v>1</v>
      </c>
      <c r="K6" s="57"/>
      <c r="L6" s="57"/>
      <c r="M6" s="57"/>
    </row>
    <row r="7" spans="1:13" ht="18.75">
      <c r="A7" s="61">
        <v>6</v>
      </c>
      <c r="B7" s="62" t="s">
        <v>77</v>
      </c>
      <c r="C7" s="62">
        <v>1</v>
      </c>
      <c r="D7" s="62">
        <v>1</v>
      </c>
      <c r="E7" s="62">
        <v>1</v>
      </c>
      <c r="F7" s="62">
        <v>1</v>
      </c>
      <c r="G7" s="62">
        <v>1</v>
      </c>
      <c r="H7" s="62">
        <v>1</v>
      </c>
      <c r="I7" s="62">
        <v>1</v>
      </c>
      <c r="J7" s="62">
        <v>1</v>
      </c>
      <c r="K7" s="57"/>
      <c r="L7" s="57"/>
      <c r="M7" s="57"/>
    </row>
    <row r="8" spans="1:13" ht="18.75">
      <c r="A8" s="61">
        <v>7</v>
      </c>
      <c r="B8" s="62" t="s">
        <v>78</v>
      </c>
      <c r="C8" s="62">
        <v>1</v>
      </c>
      <c r="D8" s="62">
        <v>1</v>
      </c>
      <c r="E8" s="62">
        <v>1</v>
      </c>
      <c r="F8" s="62">
        <v>1</v>
      </c>
      <c r="G8" s="62">
        <v>1</v>
      </c>
      <c r="H8" s="62">
        <v>1</v>
      </c>
      <c r="I8" s="62">
        <v>1</v>
      </c>
      <c r="J8" s="62">
        <v>1</v>
      </c>
      <c r="K8" s="57"/>
      <c r="L8" s="57"/>
      <c r="M8" s="57"/>
    </row>
    <row r="9" spans="1:13" ht="18.75">
      <c r="A9" s="61">
        <v>8</v>
      </c>
      <c r="B9" s="62" t="s">
        <v>79</v>
      </c>
      <c r="C9" s="62">
        <v>2</v>
      </c>
      <c r="D9" s="62">
        <v>2</v>
      </c>
      <c r="E9" s="62">
        <v>2</v>
      </c>
      <c r="F9" s="62">
        <v>2</v>
      </c>
      <c r="G9" s="62">
        <v>2</v>
      </c>
      <c r="H9" s="62">
        <v>2</v>
      </c>
      <c r="I9" s="62">
        <v>2</v>
      </c>
      <c r="J9" s="62">
        <v>2</v>
      </c>
      <c r="K9" s="57"/>
      <c r="L9" s="57"/>
      <c r="M9" s="57"/>
    </row>
    <row r="10" spans="1:13" ht="18.75">
      <c r="A10" s="61">
        <v>9</v>
      </c>
      <c r="B10" s="62" t="s">
        <v>80</v>
      </c>
      <c r="C10" s="62">
        <v>18</v>
      </c>
      <c r="D10" s="62">
        <v>18</v>
      </c>
      <c r="E10" s="62">
        <v>18</v>
      </c>
      <c r="F10" s="62">
        <v>18</v>
      </c>
      <c r="G10" s="62">
        <v>18</v>
      </c>
      <c r="H10" s="62">
        <v>18</v>
      </c>
      <c r="I10" s="62">
        <v>18</v>
      </c>
      <c r="J10" s="62">
        <v>18</v>
      </c>
      <c r="K10" s="57"/>
      <c r="L10" s="57"/>
      <c r="M10" s="57"/>
    </row>
    <row r="11" spans="1:13" ht="18.75">
      <c r="A11" s="61">
        <v>10</v>
      </c>
      <c r="B11" s="62" t="s">
        <v>81</v>
      </c>
      <c r="C11" s="62">
        <v>18</v>
      </c>
      <c r="D11" s="62">
        <v>18</v>
      </c>
      <c r="E11" s="62">
        <v>18</v>
      </c>
      <c r="F11" s="62">
        <v>18</v>
      </c>
      <c r="G11" s="62">
        <v>18</v>
      </c>
      <c r="H11" s="62">
        <v>18</v>
      </c>
      <c r="I11" s="62">
        <v>18</v>
      </c>
      <c r="J11" s="62">
        <v>18</v>
      </c>
      <c r="K11" s="57"/>
      <c r="L11" s="57"/>
      <c r="M11" s="57"/>
    </row>
    <row r="12" spans="1:13" ht="18.75">
      <c r="A12" s="61">
        <v>11</v>
      </c>
      <c r="B12" s="62" t="s">
        <v>82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57"/>
      <c r="L12" s="57"/>
      <c r="M12" s="57"/>
    </row>
    <row r="13" spans="1:13" ht="18.75">
      <c r="A13" s="61">
        <v>12</v>
      </c>
      <c r="B13" s="62" t="s">
        <v>56</v>
      </c>
      <c r="C13" s="62">
        <v>17</v>
      </c>
      <c r="D13" s="62">
        <v>17</v>
      </c>
      <c r="E13" s="62">
        <v>17</v>
      </c>
      <c r="F13" s="62">
        <v>17</v>
      </c>
      <c r="G13" s="62">
        <v>17</v>
      </c>
      <c r="H13" s="62">
        <v>17</v>
      </c>
      <c r="I13" s="62">
        <v>17</v>
      </c>
      <c r="J13" s="62">
        <v>17</v>
      </c>
      <c r="K13" s="57"/>
      <c r="L13" s="57"/>
      <c r="M13" s="57"/>
    </row>
    <row r="14" spans="1:13" ht="18.75">
      <c r="A14" s="61">
        <v>13</v>
      </c>
      <c r="B14" s="62" t="s">
        <v>83</v>
      </c>
      <c r="C14" s="62">
        <v>1</v>
      </c>
      <c r="D14" s="62">
        <v>1</v>
      </c>
      <c r="E14" s="62">
        <v>1</v>
      </c>
      <c r="F14" s="62">
        <v>1</v>
      </c>
      <c r="G14" s="62">
        <v>1</v>
      </c>
      <c r="H14" s="62">
        <v>1</v>
      </c>
      <c r="I14" s="62">
        <v>1</v>
      </c>
      <c r="J14" s="62">
        <v>1</v>
      </c>
      <c r="K14" s="57"/>
      <c r="L14" s="57"/>
      <c r="M14" s="57"/>
    </row>
    <row r="15" spans="1:13" ht="37.5">
      <c r="A15" s="61">
        <v>14</v>
      </c>
      <c r="B15" s="62" t="s">
        <v>84</v>
      </c>
      <c r="C15" s="62">
        <v>4</v>
      </c>
      <c r="D15" s="62">
        <v>4</v>
      </c>
      <c r="E15" s="62">
        <v>4</v>
      </c>
      <c r="F15" s="62">
        <v>4</v>
      </c>
      <c r="G15" s="62">
        <v>4</v>
      </c>
      <c r="H15" s="62">
        <v>4</v>
      </c>
      <c r="I15" s="62">
        <v>4</v>
      </c>
      <c r="J15" s="62">
        <v>4</v>
      </c>
      <c r="K15" s="57"/>
      <c r="L15" s="57"/>
      <c r="M15" s="57"/>
    </row>
    <row r="16" spans="1:13" ht="37.5">
      <c r="A16" s="61">
        <v>15</v>
      </c>
      <c r="B16" s="62" t="s">
        <v>85</v>
      </c>
      <c r="C16" s="62">
        <v>2</v>
      </c>
      <c r="D16" s="62">
        <v>2</v>
      </c>
      <c r="E16" s="62">
        <v>2</v>
      </c>
      <c r="F16" s="62">
        <v>2</v>
      </c>
      <c r="G16" s="62">
        <v>2</v>
      </c>
      <c r="H16" s="62">
        <v>2</v>
      </c>
      <c r="I16" s="62">
        <v>2</v>
      </c>
      <c r="J16" s="62">
        <v>2</v>
      </c>
      <c r="K16" s="57"/>
      <c r="L16" s="57"/>
      <c r="M16" s="57"/>
    </row>
    <row r="17" spans="1:13" ht="37.5">
      <c r="A17" s="61">
        <v>16</v>
      </c>
      <c r="B17" s="62" t="s">
        <v>57</v>
      </c>
      <c r="C17" s="62">
        <v>2</v>
      </c>
      <c r="D17" s="62">
        <v>2</v>
      </c>
      <c r="E17" s="62">
        <v>2</v>
      </c>
      <c r="F17" s="62">
        <v>2</v>
      </c>
      <c r="G17" s="62">
        <v>2</v>
      </c>
      <c r="H17" s="62">
        <v>2</v>
      </c>
      <c r="I17" s="62">
        <v>2</v>
      </c>
      <c r="J17" s="62">
        <v>2</v>
      </c>
      <c r="K17" s="57"/>
      <c r="L17" s="57"/>
      <c r="M17" s="57"/>
    </row>
    <row r="18" spans="1:13" ht="18.75">
      <c r="A18" s="61">
        <v>17</v>
      </c>
      <c r="B18" s="62" t="s">
        <v>86</v>
      </c>
      <c r="C18" s="62">
        <v>2</v>
      </c>
      <c r="D18" s="62">
        <v>2</v>
      </c>
      <c r="E18" s="62">
        <v>2</v>
      </c>
      <c r="F18" s="62">
        <v>2</v>
      </c>
      <c r="G18" s="62">
        <v>2</v>
      </c>
      <c r="H18" s="62">
        <v>2</v>
      </c>
      <c r="I18" s="62">
        <v>2</v>
      </c>
      <c r="J18" s="62">
        <v>2</v>
      </c>
      <c r="K18" s="57"/>
      <c r="L18" s="57"/>
      <c r="M18" s="57"/>
    </row>
    <row r="19" spans="1:13" ht="18.75">
      <c r="A19" s="61">
        <v>18</v>
      </c>
      <c r="B19" s="62" t="s">
        <v>87</v>
      </c>
      <c r="C19" s="62">
        <v>1</v>
      </c>
      <c r="D19" s="62">
        <v>1</v>
      </c>
      <c r="E19" s="62">
        <v>1</v>
      </c>
      <c r="F19" s="62">
        <v>1</v>
      </c>
      <c r="G19" s="62">
        <v>1</v>
      </c>
      <c r="H19" s="62">
        <v>1</v>
      </c>
      <c r="I19" s="62">
        <v>1</v>
      </c>
      <c r="J19" s="62">
        <v>1</v>
      </c>
      <c r="K19" s="57"/>
      <c r="L19" s="57"/>
      <c r="M19" s="57"/>
    </row>
    <row r="20" spans="1:13" ht="37.5">
      <c r="A20" s="61">
        <v>19</v>
      </c>
      <c r="B20" s="62" t="s">
        <v>90</v>
      </c>
      <c r="C20" s="62">
        <v>2</v>
      </c>
      <c r="D20" s="62">
        <v>2</v>
      </c>
      <c r="E20" s="62">
        <v>2</v>
      </c>
      <c r="F20" s="62">
        <v>2</v>
      </c>
      <c r="G20" s="62">
        <v>2</v>
      </c>
      <c r="H20" s="62">
        <v>2</v>
      </c>
      <c r="I20" s="62">
        <v>2</v>
      </c>
      <c r="J20" s="62">
        <v>2</v>
      </c>
      <c r="K20" s="57"/>
      <c r="L20" s="57"/>
      <c r="M20" s="57"/>
    </row>
    <row r="21" spans="1:13" ht="18.75">
      <c r="A21" s="61">
        <v>20</v>
      </c>
      <c r="B21" s="62" t="s">
        <v>91</v>
      </c>
      <c r="C21" s="62">
        <v>2</v>
      </c>
      <c r="D21" s="62">
        <v>2</v>
      </c>
      <c r="E21" s="62">
        <v>2</v>
      </c>
      <c r="F21" s="62">
        <v>2</v>
      </c>
      <c r="G21" s="62">
        <v>2</v>
      </c>
      <c r="H21" s="62">
        <v>2</v>
      </c>
      <c r="I21" s="62">
        <v>2</v>
      </c>
      <c r="J21" s="62">
        <v>2</v>
      </c>
      <c r="K21" s="57"/>
      <c r="L21" s="57"/>
      <c r="M21" s="57"/>
    </row>
    <row r="22" spans="1:13" ht="18.75">
      <c r="A22" s="61">
        <v>21</v>
      </c>
      <c r="B22" s="62" t="s">
        <v>88</v>
      </c>
      <c r="C22" s="62">
        <v>12</v>
      </c>
      <c r="D22" s="62">
        <v>12</v>
      </c>
      <c r="E22" s="62">
        <v>12</v>
      </c>
      <c r="F22" s="62">
        <v>12</v>
      </c>
      <c r="G22" s="62">
        <v>12</v>
      </c>
      <c r="H22" s="62">
        <v>12</v>
      </c>
      <c r="I22" s="62">
        <v>12</v>
      </c>
      <c r="J22" s="62">
        <v>12</v>
      </c>
      <c r="K22" s="57"/>
      <c r="L22" s="57"/>
      <c r="M22" s="57"/>
    </row>
    <row r="23" spans="1:13" ht="18.75">
      <c r="A23" s="61">
        <v>22</v>
      </c>
      <c r="B23" s="62" t="s">
        <v>89</v>
      </c>
      <c r="C23" s="62">
        <v>1</v>
      </c>
      <c r="D23" s="62">
        <v>1</v>
      </c>
      <c r="E23" s="62">
        <v>1</v>
      </c>
      <c r="F23" s="62">
        <v>1</v>
      </c>
      <c r="G23" s="62">
        <v>1</v>
      </c>
      <c r="H23" s="62">
        <v>1</v>
      </c>
      <c r="I23" s="62">
        <v>1</v>
      </c>
      <c r="J23" s="62">
        <v>1</v>
      </c>
      <c r="K23" s="57"/>
      <c r="L23" s="57"/>
      <c r="M23" s="57"/>
    </row>
    <row r="24" spans="1:13" ht="18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8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8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8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44.421875" style="0" customWidth="1"/>
    <col min="13" max="13" width="11.140625" style="0" customWidth="1"/>
    <col min="18" max="18" width="10.421875" style="0" bestFit="1" customWidth="1"/>
    <col min="19" max="19" width="16.28125" style="0" bestFit="1" customWidth="1"/>
  </cols>
  <sheetData>
    <row r="1" spans="10:20" ht="15.75" thickBot="1">
      <c r="J1" s="103" t="s">
        <v>20</v>
      </c>
      <c r="K1" s="104"/>
      <c r="L1" s="104"/>
      <c r="M1" s="104"/>
      <c r="N1" s="104"/>
      <c r="O1" s="104"/>
      <c r="P1" s="104"/>
      <c r="Q1" s="104"/>
      <c r="R1" s="104"/>
      <c r="S1" s="105"/>
      <c r="T1" s="94" t="s">
        <v>62</v>
      </c>
    </row>
    <row r="2" spans="1:20" ht="15">
      <c r="A2" s="20"/>
      <c r="B2" s="21"/>
      <c r="C2" s="21" t="s">
        <v>6</v>
      </c>
      <c r="D2" s="21" t="s">
        <v>7</v>
      </c>
      <c r="E2" s="21" t="s">
        <v>8</v>
      </c>
      <c r="F2" s="22" t="s">
        <v>9</v>
      </c>
      <c r="G2" s="22" t="s">
        <v>10</v>
      </c>
      <c r="H2" s="22" t="s">
        <v>13</v>
      </c>
      <c r="I2" s="24" t="s">
        <v>14</v>
      </c>
      <c r="J2" s="27" t="s">
        <v>21</v>
      </c>
      <c r="K2" s="28" t="s">
        <v>22</v>
      </c>
      <c r="L2" s="28" t="s">
        <v>23</v>
      </c>
      <c r="M2" s="28" t="s">
        <v>24</v>
      </c>
      <c r="N2" s="28" t="s">
        <v>25</v>
      </c>
      <c r="O2" s="28" t="s">
        <v>26</v>
      </c>
      <c r="P2" s="28" t="s">
        <v>27</v>
      </c>
      <c r="Q2" s="28" t="s">
        <v>28</v>
      </c>
      <c r="R2" s="28" t="s">
        <v>29</v>
      </c>
      <c r="S2" s="29" t="s">
        <v>31</v>
      </c>
      <c r="T2" s="95"/>
    </row>
    <row r="3" spans="1:20" ht="15">
      <c r="A3" s="23">
        <v>1</v>
      </c>
      <c r="B3" s="12" t="s">
        <v>4</v>
      </c>
      <c r="C3" s="1">
        <v>994</v>
      </c>
      <c r="D3" s="1">
        <v>630</v>
      </c>
      <c r="E3" s="1">
        <v>0.6</v>
      </c>
      <c r="F3" s="1">
        <v>1</v>
      </c>
      <c r="G3" s="13">
        <f>C3*D3*E3*0.00000785</f>
        <v>2.9494961999999996</v>
      </c>
      <c r="H3" s="14">
        <f>G3*F3</f>
        <v>2.9494961999999996</v>
      </c>
      <c r="I3" s="25">
        <f>(C3*D3*2/1000000)*F3</f>
        <v>1.25244</v>
      </c>
      <c r="J3" s="26"/>
      <c r="K3" s="16"/>
      <c r="L3" s="16"/>
      <c r="M3" s="31">
        <v>32</v>
      </c>
      <c r="N3" s="16"/>
      <c r="O3" s="16"/>
      <c r="P3" s="16">
        <v>36</v>
      </c>
      <c r="Q3" s="16"/>
      <c r="R3" s="16"/>
      <c r="S3" s="7"/>
      <c r="T3" s="95"/>
    </row>
    <row r="4" spans="1:20" ht="15">
      <c r="A4" s="23">
        <v>2</v>
      </c>
      <c r="B4" s="12" t="s">
        <v>3</v>
      </c>
      <c r="C4" s="1">
        <v>876</v>
      </c>
      <c r="D4" s="1">
        <v>660</v>
      </c>
      <c r="E4" s="1">
        <v>0.7</v>
      </c>
      <c r="F4" s="1">
        <v>1</v>
      </c>
      <c r="G4" s="13">
        <f aca="true" t="shared" si="0" ref="G4:G10">C4*D4*E4*0.00000785</f>
        <v>3.1769892</v>
      </c>
      <c r="H4" s="14">
        <f aca="true" t="shared" si="1" ref="H4:H10">G4*F4</f>
        <v>3.1769892</v>
      </c>
      <c r="I4" s="25">
        <f aca="true" t="shared" si="2" ref="I4:I10">(C4*D4*2/1000000)*F4</f>
        <v>1.15632</v>
      </c>
      <c r="J4" s="2"/>
      <c r="K4" s="1"/>
      <c r="L4" s="16"/>
      <c r="M4" s="31">
        <v>28</v>
      </c>
      <c r="N4" s="16"/>
      <c r="O4" s="16"/>
      <c r="P4" s="16">
        <v>37</v>
      </c>
      <c r="Q4" s="16"/>
      <c r="R4" s="16"/>
      <c r="S4" s="7"/>
      <c r="T4" s="95"/>
    </row>
    <row r="5" spans="1:20" ht="15">
      <c r="A5" s="23">
        <v>3</v>
      </c>
      <c r="B5" s="12" t="s">
        <v>32</v>
      </c>
      <c r="C5" s="1">
        <v>1848</v>
      </c>
      <c r="D5" s="1">
        <v>631</v>
      </c>
      <c r="E5" s="1">
        <v>0.5</v>
      </c>
      <c r="F5" s="1">
        <v>2</v>
      </c>
      <c r="G5" s="13">
        <f t="shared" si="0"/>
        <v>4.5768954</v>
      </c>
      <c r="H5" s="14">
        <f t="shared" si="1"/>
        <v>9.1537908</v>
      </c>
      <c r="I5" s="25">
        <f t="shared" si="2"/>
        <v>4.664352</v>
      </c>
      <c r="J5" s="2"/>
      <c r="K5" s="1"/>
      <c r="L5" s="1"/>
      <c r="M5" s="31">
        <v>35</v>
      </c>
      <c r="N5" s="1">
        <v>14</v>
      </c>
      <c r="O5" s="1"/>
      <c r="P5" s="1"/>
      <c r="Q5" s="1"/>
      <c r="R5" s="1"/>
      <c r="S5" s="3"/>
      <c r="T5" s="95"/>
    </row>
    <row r="6" spans="1:20" ht="15">
      <c r="A6" s="23">
        <v>4</v>
      </c>
      <c r="B6" s="12" t="s">
        <v>17</v>
      </c>
      <c r="C6" s="1">
        <v>1787</v>
      </c>
      <c r="D6" s="1">
        <v>456</v>
      </c>
      <c r="E6" s="1">
        <v>0.6</v>
      </c>
      <c r="F6" s="1">
        <v>2</v>
      </c>
      <c r="G6" s="13">
        <f t="shared" si="0"/>
        <v>3.8380471199999993</v>
      </c>
      <c r="H6" s="14">
        <f t="shared" si="1"/>
        <v>7.6760942399999985</v>
      </c>
      <c r="I6" s="25">
        <f t="shared" si="2"/>
        <v>3.259488</v>
      </c>
      <c r="J6" s="2"/>
      <c r="K6" s="1"/>
      <c r="L6" s="1"/>
      <c r="M6" s="31"/>
      <c r="N6" s="1">
        <v>13</v>
      </c>
      <c r="O6" s="1">
        <v>20.4</v>
      </c>
      <c r="P6" s="1"/>
      <c r="Q6" s="1"/>
      <c r="R6" s="1"/>
      <c r="S6" s="3"/>
      <c r="T6" s="95"/>
    </row>
    <row r="7" spans="1:20" ht="15">
      <c r="A7" s="23">
        <v>5</v>
      </c>
      <c r="B7" s="12" t="s">
        <v>5</v>
      </c>
      <c r="C7" s="31">
        <v>890</v>
      </c>
      <c r="D7" s="31">
        <v>545</v>
      </c>
      <c r="E7" s="31">
        <v>0.7</v>
      </c>
      <c r="F7" s="31">
        <v>3</v>
      </c>
      <c r="G7" s="13">
        <f t="shared" si="0"/>
        <v>2.66534975</v>
      </c>
      <c r="H7" s="14">
        <f t="shared" si="1"/>
        <v>7.9960492499999996</v>
      </c>
      <c r="I7" s="25">
        <f t="shared" si="2"/>
        <v>2.9103</v>
      </c>
      <c r="J7" s="30"/>
      <c r="K7" s="31"/>
      <c r="L7" s="31"/>
      <c r="M7" s="31"/>
      <c r="N7" s="31">
        <v>14</v>
      </c>
      <c r="O7" s="31">
        <v>20</v>
      </c>
      <c r="P7" s="31"/>
      <c r="Q7" s="31"/>
      <c r="R7" s="31"/>
      <c r="S7" s="3"/>
      <c r="T7" s="95"/>
    </row>
    <row r="8" spans="1:20" ht="15">
      <c r="A8" s="23">
        <v>6</v>
      </c>
      <c r="B8" s="12" t="s">
        <v>36</v>
      </c>
      <c r="C8" s="31">
        <v>1889</v>
      </c>
      <c r="D8" s="31">
        <v>495</v>
      </c>
      <c r="E8" s="31">
        <v>0.6</v>
      </c>
      <c r="F8" s="31">
        <v>1</v>
      </c>
      <c r="G8" s="13">
        <f t="shared" si="0"/>
        <v>4.40410905</v>
      </c>
      <c r="H8" s="14">
        <f t="shared" si="1"/>
        <v>4.40410905</v>
      </c>
      <c r="I8" s="25">
        <f t="shared" si="2"/>
        <v>1.87011</v>
      </c>
      <c r="J8" s="30"/>
      <c r="K8" s="31"/>
      <c r="L8" s="31"/>
      <c r="M8" s="31">
        <v>41</v>
      </c>
      <c r="N8" s="31">
        <v>22</v>
      </c>
      <c r="O8" s="31"/>
      <c r="P8" s="31"/>
      <c r="Q8" s="31"/>
      <c r="R8" s="31"/>
      <c r="S8" s="3"/>
      <c r="T8" s="95"/>
    </row>
    <row r="9" spans="1:20" ht="15">
      <c r="A9" s="23">
        <v>7</v>
      </c>
      <c r="B9" s="12" t="s">
        <v>37</v>
      </c>
      <c r="C9" s="31">
        <v>1889</v>
      </c>
      <c r="D9" s="31">
        <v>456</v>
      </c>
      <c r="E9" s="31">
        <v>0.6</v>
      </c>
      <c r="F9" s="31">
        <v>1</v>
      </c>
      <c r="G9" s="13">
        <f t="shared" si="0"/>
        <v>4.05711864</v>
      </c>
      <c r="H9" s="14">
        <f t="shared" si="1"/>
        <v>4.05711864</v>
      </c>
      <c r="I9" s="25">
        <f t="shared" si="2"/>
        <v>1.722768</v>
      </c>
      <c r="J9" s="30"/>
      <c r="K9" s="31"/>
      <c r="L9" s="31"/>
      <c r="M9" s="31">
        <v>36</v>
      </c>
      <c r="N9" s="31">
        <v>17</v>
      </c>
      <c r="O9" s="31"/>
      <c r="P9" s="31"/>
      <c r="Q9" s="31"/>
      <c r="R9" s="31"/>
      <c r="S9" s="3"/>
      <c r="T9" s="95"/>
    </row>
    <row r="10" spans="1:20" ht="15">
      <c r="A10" s="23">
        <v>8</v>
      </c>
      <c r="B10" s="12" t="s">
        <v>53</v>
      </c>
      <c r="C10" s="31">
        <v>1250</v>
      </c>
      <c r="D10" s="31">
        <v>112</v>
      </c>
      <c r="E10" s="31">
        <v>0.6</v>
      </c>
      <c r="F10" s="31">
        <v>2</v>
      </c>
      <c r="G10" s="13">
        <f t="shared" si="0"/>
        <v>0.6594</v>
      </c>
      <c r="H10" s="14">
        <f t="shared" si="1"/>
        <v>1.3188</v>
      </c>
      <c r="I10" s="25">
        <f t="shared" si="2"/>
        <v>0.56</v>
      </c>
      <c r="J10" s="30"/>
      <c r="K10" s="31"/>
      <c r="L10" s="31"/>
      <c r="M10" s="31"/>
      <c r="N10" s="31"/>
      <c r="O10" s="31"/>
      <c r="P10" s="31"/>
      <c r="Q10" s="31"/>
      <c r="R10" s="31"/>
      <c r="S10" s="3"/>
      <c r="T10" s="95"/>
    </row>
    <row r="11" spans="1:20" ht="15.75" thickBot="1">
      <c r="A11" s="50"/>
      <c r="B11" s="51"/>
      <c r="C11" s="33"/>
      <c r="D11" s="33"/>
      <c r="E11" s="33"/>
      <c r="F11" s="33"/>
      <c r="G11" s="52"/>
      <c r="H11" s="53"/>
      <c r="I11" s="54"/>
      <c r="J11" s="32"/>
      <c r="K11" s="33"/>
      <c r="L11" s="33"/>
      <c r="M11" s="33"/>
      <c r="N11" s="33"/>
      <c r="O11" s="33"/>
      <c r="P11" s="33"/>
      <c r="Q11" s="33"/>
      <c r="R11" s="33"/>
      <c r="S11" s="55"/>
      <c r="T11" s="96"/>
    </row>
    <row r="12" spans="1:20" ht="15.75" thickBot="1">
      <c r="A12" s="109" t="s">
        <v>11</v>
      </c>
      <c r="B12" s="110"/>
      <c r="C12" s="5"/>
      <c r="D12" s="5"/>
      <c r="E12" s="5"/>
      <c r="F12" s="5"/>
      <c r="G12" s="5"/>
      <c r="H12" s="48">
        <f>SUM(H3:H10)*1.1</f>
        <v>44.805692118</v>
      </c>
      <c r="I12" s="49">
        <f>SUM(I3:I10)</f>
        <v>17.395777999999996</v>
      </c>
      <c r="J12" s="4">
        <f>SUM(J3:J11)</f>
        <v>0</v>
      </c>
      <c r="K12" s="5">
        <f>SUM(K3:K11)</f>
        <v>0</v>
      </c>
      <c r="L12" s="5">
        <f>SUM(L3:L11)</f>
        <v>0</v>
      </c>
      <c r="M12" s="5">
        <f>SUM(M3:M11)+M5+M6+M7+M7</f>
        <v>207</v>
      </c>
      <c r="N12" s="5">
        <f>SUM(N3:N11)+O6+O7+O7</f>
        <v>140.4</v>
      </c>
      <c r="O12" s="5">
        <f>SUM(O3:O11)</f>
        <v>40.4</v>
      </c>
      <c r="P12" s="5">
        <f>SUM(P3:P11)</f>
        <v>73</v>
      </c>
      <c r="Q12" s="5">
        <f>SUM(Q3:Q11)</f>
        <v>0</v>
      </c>
      <c r="R12" s="5">
        <f>SUM(R3:R11)</f>
        <v>0</v>
      </c>
      <c r="S12" s="6">
        <f>SUM(S3:S11)</f>
        <v>0</v>
      </c>
      <c r="T12" s="56">
        <f>SUM(J12:S12)/3600</f>
        <v>0.12799999999999997</v>
      </c>
    </row>
    <row r="13" spans="1:19" ht="15">
      <c r="A13" s="17" t="s">
        <v>16</v>
      </c>
      <c r="B13" s="18"/>
      <c r="C13" s="19">
        <v>75</v>
      </c>
      <c r="D13" s="31"/>
      <c r="E13" s="31"/>
      <c r="F13" s="3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5">
      <c r="A14" s="10" t="s">
        <v>18</v>
      </c>
      <c r="B14" s="31"/>
      <c r="C14" s="15">
        <v>63</v>
      </c>
      <c r="D14" s="31"/>
      <c r="E14" s="31"/>
      <c r="F14" s="3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30">
      <c r="A15" s="10" t="s">
        <v>12</v>
      </c>
      <c r="B15" s="31"/>
      <c r="C15" s="31" t="s">
        <v>9</v>
      </c>
      <c r="D15" s="31"/>
      <c r="E15" s="31" t="s">
        <v>30</v>
      </c>
      <c r="F15" s="31" t="s">
        <v>15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5">
      <c r="A16" s="108" t="s">
        <v>33</v>
      </c>
      <c r="B16" s="108"/>
      <c r="C16" s="10">
        <v>18</v>
      </c>
      <c r="D16" s="10" t="s">
        <v>38</v>
      </c>
      <c r="E16" s="10">
        <v>0.31</v>
      </c>
      <c r="F16" s="10">
        <f>C16*E16</f>
        <v>5.58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>
      <c r="A17" s="108" t="s">
        <v>34</v>
      </c>
      <c r="B17" s="108"/>
      <c r="C17" s="10">
        <v>18</v>
      </c>
      <c r="D17" s="10" t="s">
        <v>38</v>
      </c>
      <c r="E17" s="10">
        <v>0.47</v>
      </c>
      <c r="F17" s="10">
        <f>C17*E17</f>
        <v>8.459999999999999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108" t="s">
        <v>35</v>
      </c>
      <c r="B18" s="108"/>
      <c r="C18" s="11">
        <v>0</v>
      </c>
      <c r="D18" s="10" t="s">
        <v>38</v>
      </c>
      <c r="E18" s="10">
        <v>0.44</v>
      </c>
      <c r="F18" s="10">
        <f>C18*E18</f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99" t="s">
        <v>56</v>
      </c>
      <c r="B19" s="100"/>
      <c r="C19" s="11">
        <v>17</v>
      </c>
      <c r="D19" s="10" t="s">
        <v>38</v>
      </c>
      <c r="E19" s="10">
        <v>0.75</v>
      </c>
      <c r="F19" s="10">
        <f>C19*E19</f>
        <v>12.75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6" ht="15" customHeight="1">
      <c r="A20" s="101" t="s">
        <v>55</v>
      </c>
      <c r="B20" s="102"/>
      <c r="C20" s="10">
        <v>1</v>
      </c>
      <c r="D20" s="10" t="s">
        <v>38</v>
      </c>
      <c r="E20" s="10">
        <v>120</v>
      </c>
      <c r="F20" s="10">
        <f>C20*E20</f>
        <v>120</v>
      </c>
    </row>
    <row r="21" spans="1:6" ht="15" customHeight="1">
      <c r="A21" s="101" t="s">
        <v>40</v>
      </c>
      <c r="B21" s="102"/>
      <c r="C21" s="10">
        <v>4</v>
      </c>
      <c r="D21" s="10" t="s">
        <v>38</v>
      </c>
      <c r="E21" s="10">
        <v>6.6</v>
      </c>
      <c r="F21" s="42">
        <f>E21*0.305*C21</f>
        <v>8.052</v>
      </c>
    </row>
    <row r="22" spans="1:6" ht="15" customHeight="1">
      <c r="A22" s="97" t="s">
        <v>54</v>
      </c>
      <c r="B22" s="98"/>
      <c r="C22" s="10">
        <v>2</v>
      </c>
      <c r="D22" s="10" t="s">
        <v>38</v>
      </c>
      <c r="E22" s="10"/>
      <c r="F22" s="42"/>
    </row>
    <row r="23" spans="1:6" ht="15" customHeight="1">
      <c r="A23" s="106" t="s">
        <v>57</v>
      </c>
      <c r="B23" s="107"/>
      <c r="C23" s="10">
        <v>2</v>
      </c>
      <c r="D23" s="10" t="s">
        <v>38</v>
      </c>
      <c r="E23" s="10">
        <v>0.99</v>
      </c>
      <c r="F23" s="42">
        <f>E23*C23</f>
        <v>1.98</v>
      </c>
    </row>
    <row r="24" spans="1:6" ht="15" customHeight="1">
      <c r="A24" s="97" t="s">
        <v>58</v>
      </c>
      <c r="B24" s="98"/>
      <c r="C24" s="10">
        <v>2</v>
      </c>
      <c r="D24" s="10" t="s">
        <v>38</v>
      </c>
      <c r="E24" s="10"/>
      <c r="F24" s="42"/>
    </row>
    <row r="25" spans="1:6" ht="15" customHeight="1">
      <c r="A25" s="106" t="s">
        <v>59</v>
      </c>
      <c r="B25" s="107"/>
      <c r="C25" s="10">
        <v>1</v>
      </c>
      <c r="D25" s="10" t="s">
        <v>38</v>
      </c>
      <c r="E25" s="10">
        <v>4.15</v>
      </c>
      <c r="F25" s="42">
        <f>E25*C25</f>
        <v>4.15</v>
      </c>
    </row>
    <row r="26" spans="1:6" ht="15" customHeight="1">
      <c r="A26" s="106" t="s">
        <v>60</v>
      </c>
      <c r="B26" s="107"/>
      <c r="C26" s="10">
        <v>1</v>
      </c>
      <c r="D26" s="10" t="s">
        <v>38</v>
      </c>
      <c r="E26" s="10">
        <v>15</v>
      </c>
      <c r="F26" s="42">
        <f>E26*C26</f>
        <v>15</v>
      </c>
    </row>
    <row r="27" spans="1:6" ht="15" customHeight="1">
      <c r="A27" s="97" t="s">
        <v>63</v>
      </c>
      <c r="B27" s="98"/>
      <c r="C27" s="10">
        <v>12</v>
      </c>
      <c r="D27" s="10" t="s">
        <v>38</v>
      </c>
      <c r="E27" s="10"/>
      <c r="F27" s="42">
        <f>E27*C27</f>
        <v>0</v>
      </c>
    </row>
    <row r="28" spans="1:7" ht="15">
      <c r="A28" s="92"/>
      <c r="B28" s="93"/>
      <c r="C28" s="10"/>
      <c r="D28" s="10"/>
      <c r="E28" s="10"/>
      <c r="F28" s="42"/>
      <c r="G28" s="8"/>
    </row>
    <row r="29" spans="1:7" ht="15">
      <c r="A29" s="10" t="s">
        <v>61</v>
      </c>
      <c r="B29" s="10"/>
      <c r="C29" s="44">
        <f>I12*0.085</f>
        <v>1.4786411299999997</v>
      </c>
      <c r="D29" s="11" t="s">
        <v>39</v>
      </c>
      <c r="E29" s="10">
        <f>4.22*C13</f>
        <v>316.5</v>
      </c>
      <c r="F29" s="42">
        <f>C29*E29</f>
        <v>467.98991764499993</v>
      </c>
      <c r="G29" s="8"/>
    </row>
    <row r="30" spans="1:7" ht="15">
      <c r="A30" s="10"/>
      <c r="B30" s="10"/>
      <c r="C30" s="10"/>
      <c r="D30" s="10"/>
      <c r="E30" s="10"/>
      <c r="F30" s="42"/>
      <c r="G30" s="8"/>
    </row>
    <row r="31" spans="1:7" ht="15">
      <c r="A31" s="90" t="s">
        <v>41</v>
      </c>
      <c r="B31" s="91"/>
      <c r="C31" s="44">
        <f>H12</f>
        <v>44.805692118</v>
      </c>
      <c r="D31" s="11" t="s">
        <v>39</v>
      </c>
      <c r="E31" s="10">
        <f>C14</f>
        <v>63</v>
      </c>
      <c r="F31" s="42">
        <f>C31*E31</f>
        <v>2822.758603434</v>
      </c>
      <c r="G31" s="8"/>
    </row>
    <row r="32" spans="1:7" ht="15">
      <c r="A32" s="45" t="s">
        <v>42</v>
      </c>
      <c r="C32" s="8"/>
      <c r="D32" s="8"/>
      <c r="E32" s="8"/>
      <c r="F32" s="46">
        <f>SUM(F16:F31)</f>
        <v>3466.720521079</v>
      </c>
      <c r="G32" s="8"/>
    </row>
    <row r="33" spans="3:7" ht="15">
      <c r="C33" s="8"/>
      <c r="D33" s="8"/>
      <c r="E33" s="8"/>
      <c r="F33" s="8"/>
      <c r="G33" s="8"/>
    </row>
    <row r="34" spans="3:7" ht="15">
      <c r="C34" s="8"/>
      <c r="D34" s="8"/>
      <c r="E34" s="8"/>
      <c r="F34" s="43"/>
      <c r="G34" s="8"/>
    </row>
    <row r="35" spans="3:7" ht="15">
      <c r="C35" s="8"/>
      <c r="D35" s="8"/>
      <c r="E35" s="8"/>
      <c r="F35" s="8"/>
      <c r="G35" s="8"/>
    </row>
  </sheetData>
  <sheetProtection/>
  <mergeCells count="17">
    <mergeCell ref="A25:B25"/>
    <mergeCell ref="A26:B26"/>
    <mergeCell ref="A20:B20"/>
    <mergeCell ref="A18:B18"/>
    <mergeCell ref="A12:B12"/>
    <mergeCell ref="A16:B16"/>
    <mergeCell ref="A17:B17"/>
    <mergeCell ref="A31:B31"/>
    <mergeCell ref="A28:B28"/>
    <mergeCell ref="T1:T11"/>
    <mergeCell ref="A27:B27"/>
    <mergeCell ref="A19:B19"/>
    <mergeCell ref="A21:B21"/>
    <mergeCell ref="A22:B22"/>
    <mergeCell ref="J1:S1"/>
    <mergeCell ref="A23:B23"/>
    <mergeCell ref="A24:B2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workbookViewId="0" topLeftCell="A1">
      <selection activeCell="H14" sqref="H14"/>
    </sheetView>
  </sheetViews>
  <sheetFormatPr defaultColWidth="9.140625" defaultRowHeight="15"/>
  <cols>
    <col min="1" max="1" width="28.57421875" style="0" customWidth="1"/>
    <col min="2" max="2" width="19.57421875" style="66" customWidth="1"/>
    <col min="3" max="3" width="12.8515625" style="0" customWidth="1"/>
    <col min="4" max="4" width="23.28125" style="0" customWidth="1"/>
    <col min="5" max="5" width="16.28125" style="0" customWidth="1"/>
    <col min="6" max="6" width="22.7109375" style="0" customWidth="1"/>
    <col min="7" max="7" width="25.00390625" style="0" customWidth="1"/>
    <col min="8" max="8" width="15.140625" style="0" customWidth="1"/>
    <col min="9" max="9" width="20.7109375" style="0" customWidth="1"/>
  </cols>
  <sheetData>
    <row r="1" spans="1:15" ht="60" customHeight="1" thickBot="1">
      <c r="A1" s="72" t="s">
        <v>98</v>
      </c>
      <c r="B1" s="71" t="s">
        <v>99</v>
      </c>
      <c r="C1" s="72" t="s">
        <v>100</v>
      </c>
      <c r="D1" s="71" t="s">
        <v>101</v>
      </c>
      <c r="E1" s="72" t="s">
        <v>102</v>
      </c>
      <c r="F1" s="83" t="s">
        <v>108</v>
      </c>
      <c r="G1" s="70" t="s">
        <v>106</v>
      </c>
      <c r="H1" s="70" t="s">
        <v>105</v>
      </c>
      <c r="I1" s="82" t="s">
        <v>107</v>
      </c>
      <c r="J1" s="64"/>
      <c r="K1" s="64"/>
      <c r="L1" s="64"/>
      <c r="M1" s="64"/>
      <c r="N1" s="64"/>
      <c r="O1" s="64"/>
    </row>
    <row r="2" spans="1:15" ht="30" customHeight="1" thickTop="1">
      <c r="A2" s="74" t="s">
        <v>95</v>
      </c>
      <c r="B2" s="73" t="s">
        <v>109</v>
      </c>
      <c r="C2" s="79">
        <v>17.3</v>
      </c>
      <c r="D2" s="73" t="s">
        <v>113</v>
      </c>
      <c r="E2" s="74">
        <v>18.4</v>
      </c>
      <c r="F2" s="73" t="s">
        <v>103</v>
      </c>
      <c r="G2" s="69">
        <v>19</v>
      </c>
      <c r="H2" s="69">
        <v>379</v>
      </c>
      <c r="I2" s="69" t="s">
        <v>110</v>
      </c>
      <c r="J2" s="64"/>
      <c r="K2" s="64"/>
      <c r="L2" s="64"/>
      <c r="M2" s="64"/>
      <c r="N2" s="64"/>
      <c r="O2" s="64"/>
    </row>
    <row r="3" spans="1:15" ht="30" customHeight="1">
      <c r="A3" s="76" t="s">
        <v>96</v>
      </c>
      <c r="B3" s="75" t="s">
        <v>111</v>
      </c>
      <c r="C3" s="80">
        <v>21.2</v>
      </c>
      <c r="D3" s="75" t="s">
        <v>112</v>
      </c>
      <c r="E3" s="76">
        <v>22.8</v>
      </c>
      <c r="F3" s="75" t="s">
        <v>103</v>
      </c>
      <c r="G3" s="67">
        <v>17</v>
      </c>
      <c r="H3" s="67">
        <v>416</v>
      </c>
      <c r="I3" s="67" t="s">
        <v>114</v>
      </c>
      <c r="J3" s="64"/>
      <c r="K3" s="64"/>
      <c r="L3" s="64"/>
      <c r="M3" s="64"/>
      <c r="N3" s="64"/>
      <c r="O3" s="64"/>
    </row>
    <row r="4" spans="1:15" ht="30" customHeight="1" thickBot="1">
      <c r="A4" s="78" t="s">
        <v>97</v>
      </c>
      <c r="B4" s="77" t="s">
        <v>115</v>
      </c>
      <c r="C4" s="81">
        <v>29.6</v>
      </c>
      <c r="D4" s="77" t="s">
        <v>116</v>
      </c>
      <c r="E4" s="78">
        <v>31.8</v>
      </c>
      <c r="F4" s="77" t="s">
        <v>103</v>
      </c>
      <c r="G4" s="68">
        <v>18</v>
      </c>
      <c r="H4" s="68">
        <v>602</v>
      </c>
      <c r="I4" s="68" t="s">
        <v>104</v>
      </c>
      <c r="J4" s="64"/>
      <c r="K4" s="64"/>
      <c r="L4" s="64"/>
      <c r="M4" s="64"/>
      <c r="N4" s="64"/>
      <c r="O4" s="64"/>
    </row>
    <row r="5" spans="1:15" ht="15">
      <c r="A5" s="64"/>
      <c r="B5" s="65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63">
      <selection activeCell="H4" sqref="H4:H99"/>
    </sheetView>
  </sheetViews>
  <sheetFormatPr defaultColWidth="9.140625" defaultRowHeight="15"/>
  <cols>
    <col min="1" max="1" width="19.421875" style="0" customWidth="1"/>
    <col min="7" max="7" width="21.7109375" style="0" customWidth="1"/>
    <col min="8" max="8" width="24.421875" style="0" bestFit="1" customWidth="1"/>
  </cols>
  <sheetData>
    <row r="1" spans="1:11" ht="1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s">
        <v>93</v>
      </c>
      <c r="J1" t="s">
        <v>94</v>
      </c>
      <c r="K1" t="s">
        <v>92</v>
      </c>
    </row>
    <row r="2" spans="1:8" ht="1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11" ht="1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FIXED(D4,2)</f>
        <v>#REF!</v>
      </c>
      <c r="J4" t="e">
        <f>FIXED(B4,0)</f>
        <v>#REF!</v>
      </c>
      <c r="K4" t="e">
        <f>CONCATENATE(I4,"x",J4)</f>
        <v>#REF!</v>
      </c>
    </row>
    <row r="5" spans="1:11" ht="1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s="63" t="e">
        <f aca="true" t="shared" si="0" ref="I5:I68">FIXED(D5,2)</f>
        <v>#REF!</v>
      </c>
      <c r="J5" s="63" t="e">
        <f aca="true" t="shared" si="1" ref="J5:J68">FIXED(B5,0)</f>
        <v>#REF!</v>
      </c>
      <c r="K5" s="63" t="e">
        <f aca="true" t="shared" si="2" ref="K5:K68">CONCATENATE(I5,"x",J5)</f>
        <v>#REF!</v>
      </c>
    </row>
    <row r="6" spans="1:11" ht="1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s="63" t="e">
        <f t="shared" si="0"/>
        <v>#REF!</v>
      </c>
      <c r="J6" s="63" t="e">
        <f t="shared" si="1"/>
        <v>#REF!</v>
      </c>
      <c r="K6" s="63" t="e">
        <f t="shared" si="2"/>
        <v>#REF!</v>
      </c>
    </row>
    <row r="7" spans="1:11" ht="1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s="63" t="e">
        <f t="shared" si="0"/>
        <v>#REF!</v>
      </c>
      <c r="J7" s="63" t="e">
        <f t="shared" si="1"/>
        <v>#REF!</v>
      </c>
      <c r="K7" s="63" t="e">
        <f t="shared" si="2"/>
        <v>#REF!</v>
      </c>
    </row>
    <row r="8" spans="1:11" ht="1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s="63" t="e">
        <f t="shared" si="0"/>
        <v>#REF!</v>
      </c>
      <c r="J8" s="63" t="e">
        <f t="shared" si="1"/>
        <v>#REF!</v>
      </c>
      <c r="K8" s="63" t="e">
        <f t="shared" si="2"/>
        <v>#REF!</v>
      </c>
    </row>
    <row r="9" spans="1:11" ht="1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s="63" t="e">
        <f t="shared" si="0"/>
        <v>#REF!</v>
      </c>
      <c r="J9" s="63" t="e">
        <f t="shared" si="1"/>
        <v>#REF!</v>
      </c>
      <c r="K9" s="63" t="e">
        <f t="shared" si="2"/>
        <v>#REF!</v>
      </c>
    </row>
    <row r="10" spans="1:11" ht="1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s="63" t="e">
        <f t="shared" si="0"/>
        <v>#REF!</v>
      </c>
      <c r="J10" s="63" t="e">
        <f t="shared" si="1"/>
        <v>#REF!</v>
      </c>
      <c r="K10" s="63" t="e">
        <f t="shared" si="2"/>
        <v>#REF!</v>
      </c>
    </row>
    <row r="11" spans="1:11" ht="1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s="63" t="e">
        <f t="shared" si="0"/>
        <v>#REF!</v>
      </c>
      <c r="J11" s="63" t="e">
        <f t="shared" si="1"/>
        <v>#REF!</v>
      </c>
      <c r="K11" s="63" t="e">
        <f t="shared" si="2"/>
        <v>#REF!</v>
      </c>
    </row>
    <row r="12" spans="1:11" ht="1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s="63" t="e">
        <f t="shared" si="0"/>
        <v>#REF!</v>
      </c>
      <c r="J12" s="63" t="e">
        <f t="shared" si="1"/>
        <v>#REF!</v>
      </c>
      <c r="K12" s="63" t="e">
        <f t="shared" si="2"/>
        <v>#REF!</v>
      </c>
    </row>
    <row r="13" spans="1:11" ht="1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s="63" t="e">
        <f t="shared" si="0"/>
        <v>#REF!</v>
      </c>
      <c r="J13" s="63" t="e">
        <f t="shared" si="1"/>
        <v>#REF!</v>
      </c>
      <c r="K13" s="63" t="e">
        <f t="shared" si="2"/>
        <v>#REF!</v>
      </c>
    </row>
    <row r="14" spans="1:11" ht="1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s="63" t="e">
        <f t="shared" si="0"/>
        <v>#REF!</v>
      </c>
      <c r="J14" s="63" t="e">
        <f t="shared" si="1"/>
        <v>#REF!</v>
      </c>
      <c r="K14" s="63" t="e">
        <f t="shared" si="2"/>
        <v>#REF!</v>
      </c>
    </row>
    <row r="15" spans="1:11" ht="1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s="63" t="e">
        <f t="shared" si="0"/>
        <v>#REF!</v>
      </c>
      <c r="J15" s="63" t="e">
        <f t="shared" si="1"/>
        <v>#REF!</v>
      </c>
      <c r="K15" s="63" t="e">
        <f t="shared" si="2"/>
        <v>#REF!</v>
      </c>
    </row>
    <row r="16" spans="1:11" ht="1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s="63" t="e">
        <f t="shared" si="0"/>
        <v>#REF!</v>
      </c>
      <c r="J16" s="63" t="e">
        <f t="shared" si="1"/>
        <v>#REF!</v>
      </c>
      <c r="K16" s="63" t="e">
        <f t="shared" si="2"/>
        <v>#REF!</v>
      </c>
    </row>
    <row r="17" spans="1:11" ht="1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s="63" t="e">
        <f t="shared" si="0"/>
        <v>#REF!</v>
      </c>
      <c r="J17" s="63" t="e">
        <f t="shared" si="1"/>
        <v>#REF!</v>
      </c>
      <c r="K17" s="63" t="e">
        <f t="shared" si="2"/>
        <v>#REF!</v>
      </c>
    </row>
    <row r="18" spans="1:11" ht="1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s="63" t="e">
        <f t="shared" si="0"/>
        <v>#REF!</v>
      </c>
      <c r="J18" s="63" t="e">
        <f t="shared" si="1"/>
        <v>#REF!</v>
      </c>
      <c r="K18" s="63" t="e">
        <f t="shared" si="2"/>
        <v>#REF!</v>
      </c>
    </row>
    <row r="19" spans="1:11" ht="1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s="63" t="e">
        <f t="shared" si="0"/>
        <v>#REF!</v>
      </c>
      <c r="J19" s="63" t="e">
        <f t="shared" si="1"/>
        <v>#REF!</v>
      </c>
      <c r="K19" s="63" t="e">
        <f t="shared" si="2"/>
        <v>#REF!</v>
      </c>
    </row>
    <row r="20" spans="1:11" ht="1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s="63" t="e">
        <f t="shared" si="0"/>
        <v>#REF!</v>
      </c>
      <c r="J20" s="63" t="e">
        <f t="shared" si="1"/>
        <v>#REF!</v>
      </c>
      <c r="K20" s="63" t="e">
        <f t="shared" si="2"/>
        <v>#REF!</v>
      </c>
    </row>
    <row r="21" spans="1:11" ht="1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s="63" t="e">
        <f t="shared" si="0"/>
        <v>#REF!</v>
      </c>
      <c r="J21" s="63" t="e">
        <f t="shared" si="1"/>
        <v>#REF!</v>
      </c>
      <c r="K21" s="63" t="e">
        <f t="shared" si="2"/>
        <v>#REF!</v>
      </c>
    </row>
    <row r="22" spans="1:11" ht="1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s="63" t="e">
        <f t="shared" si="0"/>
        <v>#REF!</v>
      </c>
      <c r="J22" s="63" t="e">
        <f t="shared" si="1"/>
        <v>#REF!</v>
      </c>
      <c r="K22" s="63" t="e">
        <f t="shared" si="2"/>
        <v>#REF!</v>
      </c>
    </row>
    <row r="23" spans="1:11" ht="1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s="63" t="e">
        <f t="shared" si="0"/>
        <v>#REF!</v>
      </c>
      <c r="J23" s="63" t="e">
        <f t="shared" si="1"/>
        <v>#REF!</v>
      </c>
      <c r="K23" s="63" t="e">
        <f t="shared" si="2"/>
        <v>#REF!</v>
      </c>
    </row>
    <row r="24" spans="1:11" ht="1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s="63" t="e">
        <f t="shared" si="0"/>
        <v>#REF!</v>
      </c>
      <c r="J24" s="63" t="e">
        <f t="shared" si="1"/>
        <v>#REF!</v>
      </c>
      <c r="K24" s="63" t="e">
        <f t="shared" si="2"/>
        <v>#REF!</v>
      </c>
    </row>
    <row r="25" spans="1:11" ht="1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s="63" t="e">
        <f t="shared" si="0"/>
        <v>#REF!</v>
      </c>
      <c r="J25" s="63" t="e">
        <f t="shared" si="1"/>
        <v>#REF!</v>
      </c>
      <c r="K25" s="63" t="e">
        <f t="shared" si="2"/>
        <v>#REF!</v>
      </c>
    </row>
    <row r="26" spans="1:11" ht="1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s="63" t="e">
        <f t="shared" si="0"/>
        <v>#REF!</v>
      </c>
      <c r="J26" s="63" t="e">
        <f t="shared" si="1"/>
        <v>#REF!</v>
      </c>
      <c r="K26" s="63" t="e">
        <f t="shared" si="2"/>
        <v>#REF!</v>
      </c>
    </row>
    <row r="27" spans="1:11" ht="1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s="63" t="e">
        <f t="shared" si="0"/>
        <v>#REF!</v>
      </c>
      <c r="J27" s="63" t="e">
        <f t="shared" si="1"/>
        <v>#REF!</v>
      </c>
      <c r="K27" s="63" t="e">
        <f t="shared" si="2"/>
        <v>#REF!</v>
      </c>
    </row>
    <row r="28" spans="1:11" ht="1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s="63" t="e">
        <f t="shared" si="0"/>
        <v>#REF!</v>
      </c>
      <c r="J28" s="63" t="e">
        <f t="shared" si="1"/>
        <v>#REF!</v>
      </c>
      <c r="K28" s="63" t="e">
        <f t="shared" si="2"/>
        <v>#REF!</v>
      </c>
    </row>
    <row r="29" spans="1:11" ht="1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s="63" t="e">
        <f t="shared" si="0"/>
        <v>#REF!</v>
      </c>
      <c r="J29" s="63" t="e">
        <f t="shared" si="1"/>
        <v>#REF!</v>
      </c>
      <c r="K29" s="63" t="e">
        <f t="shared" si="2"/>
        <v>#REF!</v>
      </c>
    </row>
    <row r="30" spans="1:11" ht="1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s="63" t="e">
        <f t="shared" si="0"/>
        <v>#REF!</v>
      </c>
      <c r="J30" s="63" t="e">
        <f t="shared" si="1"/>
        <v>#REF!</v>
      </c>
      <c r="K30" s="63" t="e">
        <f t="shared" si="2"/>
        <v>#REF!</v>
      </c>
    </row>
    <row r="31" spans="1:11" ht="1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s="63" t="e">
        <f t="shared" si="0"/>
        <v>#REF!</v>
      </c>
      <c r="J31" s="63" t="e">
        <f t="shared" si="1"/>
        <v>#REF!</v>
      </c>
      <c r="K31" s="63" t="e">
        <f t="shared" si="2"/>
        <v>#REF!</v>
      </c>
    </row>
    <row r="32" spans="1:11" ht="1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s="63" t="e">
        <f t="shared" si="0"/>
        <v>#REF!</v>
      </c>
      <c r="J32" s="63" t="e">
        <f t="shared" si="1"/>
        <v>#REF!</v>
      </c>
      <c r="K32" s="63" t="e">
        <f t="shared" si="2"/>
        <v>#REF!</v>
      </c>
    </row>
    <row r="33" spans="1:11" ht="1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s="63" t="e">
        <f t="shared" si="0"/>
        <v>#REF!</v>
      </c>
      <c r="J33" s="63" t="e">
        <f t="shared" si="1"/>
        <v>#REF!</v>
      </c>
      <c r="K33" s="63" t="e">
        <f t="shared" si="2"/>
        <v>#REF!</v>
      </c>
    </row>
    <row r="34" spans="1:11" ht="1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s="63" t="e">
        <f t="shared" si="0"/>
        <v>#REF!</v>
      </c>
      <c r="J34" s="63" t="e">
        <f t="shared" si="1"/>
        <v>#REF!</v>
      </c>
      <c r="K34" s="63" t="e">
        <f t="shared" si="2"/>
        <v>#REF!</v>
      </c>
    </row>
    <row r="35" spans="1:11" ht="1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s="63" t="e">
        <f t="shared" si="0"/>
        <v>#REF!</v>
      </c>
      <c r="J35" s="63" t="e">
        <f t="shared" si="1"/>
        <v>#REF!</v>
      </c>
      <c r="K35" s="63" t="e">
        <f t="shared" si="2"/>
        <v>#REF!</v>
      </c>
    </row>
    <row r="36" spans="1:11" ht="1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s="63" t="e">
        <f t="shared" si="0"/>
        <v>#REF!</v>
      </c>
      <c r="J36" s="63" t="e">
        <f t="shared" si="1"/>
        <v>#REF!</v>
      </c>
      <c r="K36" s="63" t="e">
        <f t="shared" si="2"/>
        <v>#REF!</v>
      </c>
    </row>
    <row r="37" spans="1:11" ht="1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s="63" t="e">
        <f t="shared" si="0"/>
        <v>#REF!</v>
      </c>
      <c r="J37" s="63" t="e">
        <f t="shared" si="1"/>
        <v>#REF!</v>
      </c>
      <c r="K37" s="63" t="e">
        <f t="shared" si="2"/>
        <v>#REF!</v>
      </c>
    </row>
    <row r="38" spans="1:11" ht="1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s="63" t="e">
        <f t="shared" si="0"/>
        <v>#REF!</v>
      </c>
      <c r="J38" s="63" t="e">
        <f t="shared" si="1"/>
        <v>#REF!</v>
      </c>
      <c r="K38" s="63" t="e">
        <f t="shared" si="2"/>
        <v>#REF!</v>
      </c>
    </row>
    <row r="39" spans="1:11" ht="1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s="63" t="e">
        <f t="shared" si="0"/>
        <v>#REF!</v>
      </c>
      <c r="J39" s="63" t="e">
        <f t="shared" si="1"/>
        <v>#REF!</v>
      </c>
      <c r="K39" s="63" t="e">
        <f t="shared" si="2"/>
        <v>#REF!</v>
      </c>
    </row>
    <row r="40" spans="1:11" ht="1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s="63" t="e">
        <f t="shared" si="0"/>
        <v>#REF!</v>
      </c>
      <c r="J40" s="63" t="e">
        <f t="shared" si="1"/>
        <v>#REF!</v>
      </c>
      <c r="K40" s="63" t="e">
        <f t="shared" si="2"/>
        <v>#REF!</v>
      </c>
    </row>
    <row r="41" spans="1:11" ht="1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s="63" t="e">
        <f t="shared" si="0"/>
        <v>#REF!</v>
      </c>
      <c r="J41" s="63" t="e">
        <f t="shared" si="1"/>
        <v>#REF!</v>
      </c>
      <c r="K41" s="63" t="e">
        <f t="shared" si="2"/>
        <v>#REF!</v>
      </c>
    </row>
    <row r="42" spans="1:11" ht="1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s="63" t="e">
        <f t="shared" si="0"/>
        <v>#REF!</v>
      </c>
      <c r="J42" s="63" t="e">
        <f t="shared" si="1"/>
        <v>#REF!</v>
      </c>
      <c r="K42" s="63" t="e">
        <f t="shared" si="2"/>
        <v>#REF!</v>
      </c>
    </row>
    <row r="43" spans="1:11" ht="1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s="63" t="e">
        <f t="shared" si="0"/>
        <v>#REF!</v>
      </c>
      <c r="J43" s="63" t="e">
        <f t="shared" si="1"/>
        <v>#REF!</v>
      </c>
      <c r="K43" s="63" t="e">
        <f t="shared" si="2"/>
        <v>#REF!</v>
      </c>
    </row>
    <row r="44" spans="1:11" ht="1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s="63" t="e">
        <f t="shared" si="0"/>
        <v>#REF!</v>
      </c>
      <c r="J44" s="63" t="e">
        <f t="shared" si="1"/>
        <v>#REF!</v>
      </c>
      <c r="K44" s="63" t="e">
        <f t="shared" si="2"/>
        <v>#REF!</v>
      </c>
    </row>
    <row r="45" spans="1:11" ht="1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s="63" t="e">
        <f t="shared" si="0"/>
        <v>#REF!</v>
      </c>
      <c r="J45" s="63" t="e">
        <f t="shared" si="1"/>
        <v>#REF!</v>
      </c>
      <c r="K45" s="63" t="e">
        <f t="shared" si="2"/>
        <v>#REF!</v>
      </c>
    </row>
    <row r="46" spans="1:11" ht="1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s="63" t="e">
        <f t="shared" si="0"/>
        <v>#REF!</v>
      </c>
      <c r="J46" s="63" t="e">
        <f t="shared" si="1"/>
        <v>#REF!</v>
      </c>
      <c r="K46" s="63" t="e">
        <f t="shared" si="2"/>
        <v>#REF!</v>
      </c>
    </row>
    <row r="47" spans="1:11" ht="1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s="63" t="e">
        <f t="shared" si="0"/>
        <v>#REF!</v>
      </c>
      <c r="J47" s="63" t="e">
        <f t="shared" si="1"/>
        <v>#REF!</v>
      </c>
      <c r="K47" s="63" t="e">
        <f t="shared" si="2"/>
        <v>#REF!</v>
      </c>
    </row>
    <row r="48" spans="1:11" ht="1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s="63" t="e">
        <f t="shared" si="0"/>
        <v>#REF!</v>
      </c>
      <c r="J48" s="63" t="e">
        <f t="shared" si="1"/>
        <v>#REF!</v>
      </c>
      <c r="K48" s="63" t="e">
        <f t="shared" si="2"/>
        <v>#REF!</v>
      </c>
    </row>
    <row r="49" spans="1:11" ht="1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s="63" t="e">
        <f t="shared" si="0"/>
        <v>#REF!</v>
      </c>
      <c r="J49" s="63" t="e">
        <f t="shared" si="1"/>
        <v>#REF!</v>
      </c>
      <c r="K49" s="63" t="e">
        <f t="shared" si="2"/>
        <v>#REF!</v>
      </c>
    </row>
    <row r="50" spans="1:11" ht="1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s="63" t="e">
        <f t="shared" si="0"/>
        <v>#REF!</v>
      </c>
      <c r="J50" s="63" t="e">
        <f t="shared" si="1"/>
        <v>#REF!</v>
      </c>
      <c r="K50" s="63" t="e">
        <f t="shared" si="2"/>
        <v>#REF!</v>
      </c>
    </row>
    <row r="51" spans="1:11" ht="1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s="63" t="e">
        <f t="shared" si="0"/>
        <v>#REF!</v>
      </c>
      <c r="J51" s="63" t="e">
        <f t="shared" si="1"/>
        <v>#REF!</v>
      </c>
      <c r="K51" s="63" t="e">
        <f t="shared" si="2"/>
        <v>#REF!</v>
      </c>
    </row>
    <row r="52" spans="1:11" ht="1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s="63" t="e">
        <f t="shared" si="0"/>
        <v>#REF!</v>
      </c>
      <c r="J52" s="63" t="e">
        <f t="shared" si="1"/>
        <v>#REF!</v>
      </c>
      <c r="K52" s="63" t="e">
        <f t="shared" si="2"/>
        <v>#REF!</v>
      </c>
    </row>
    <row r="53" spans="1:11" ht="1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s="63" t="e">
        <f t="shared" si="0"/>
        <v>#REF!</v>
      </c>
      <c r="J53" s="63" t="e">
        <f t="shared" si="1"/>
        <v>#REF!</v>
      </c>
      <c r="K53" s="63" t="e">
        <f t="shared" si="2"/>
        <v>#REF!</v>
      </c>
    </row>
    <row r="54" spans="1:11" ht="1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s="63" t="e">
        <f t="shared" si="0"/>
        <v>#REF!</v>
      </c>
      <c r="J54" s="63" t="e">
        <f t="shared" si="1"/>
        <v>#REF!</v>
      </c>
      <c r="K54" s="63" t="e">
        <f t="shared" si="2"/>
        <v>#REF!</v>
      </c>
    </row>
    <row r="55" spans="1:11" ht="1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s="63" t="e">
        <f t="shared" si="0"/>
        <v>#REF!</v>
      </c>
      <c r="J55" s="63" t="e">
        <f t="shared" si="1"/>
        <v>#REF!</v>
      </c>
      <c r="K55" s="63" t="e">
        <f t="shared" si="2"/>
        <v>#REF!</v>
      </c>
    </row>
    <row r="56" spans="1:11" ht="1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s="63" t="e">
        <f t="shared" si="0"/>
        <v>#REF!</v>
      </c>
      <c r="J56" s="63" t="e">
        <f t="shared" si="1"/>
        <v>#REF!</v>
      </c>
      <c r="K56" s="63" t="e">
        <f t="shared" si="2"/>
        <v>#REF!</v>
      </c>
    </row>
    <row r="57" spans="1:11" ht="1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s="63" t="e">
        <f t="shared" si="0"/>
        <v>#REF!</v>
      </c>
      <c r="J57" s="63" t="e">
        <f t="shared" si="1"/>
        <v>#REF!</v>
      </c>
      <c r="K57" s="63" t="e">
        <f t="shared" si="2"/>
        <v>#REF!</v>
      </c>
    </row>
    <row r="58" spans="1:11" ht="1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s="63" t="e">
        <f t="shared" si="0"/>
        <v>#REF!</v>
      </c>
      <c r="J58" s="63" t="e">
        <f t="shared" si="1"/>
        <v>#REF!</v>
      </c>
      <c r="K58" s="63" t="e">
        <f t="shared" si="2"/>
        <v>#REF!</v>
      </c>
    </row>
    <row r="59" spans="1:11" ht="1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s="63" t="e">
        <f t="shared" si="0"/>
        <v>#REF!</v>
      </c>
      <c r="J59" s="63" t="e">
        <f t="shared" si="1"/>
        <v>#REF!</v>
      </c>
      <c r="K59" s="63" t="e">
        <f t="shared" si="2"/>
        <v>#REF!</v>
      </c>
    </row>
    <row r="60" spans="1:11" ht="1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s="63" t="e">
        <f t="shared" si="0"/>
        <v>#REF!</v>
      </c>
      <c r="J60" s="63" t="e">
        <f t="shared" si="1"/>
        <v>#REF!</v>
      </c>
      <c r="K60" s="63" t="e">
        <f t="shared" si="2"/>
        <v>#REF!</v>
      </c>
    </row>
    <row r="61" spans="1:11" ht="1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s="63" t="e">
        <f t="shared" si="0"/>
        <v>#REF!</v>
      </c>
      <c r="J61" s="63" t="e">
        <f t="shared" si="1"/>
        <v>#REF!</v>
      </c>
      <c r="K61" s="63" t="e">
        <f t="shared" si="2"/>
        <v>#REF!</v>
      </c>
    </row>
    <row r="62" spans="1:11" ht="1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s="63" t="e">
        <f t="shared" si="0"/>
        <v>#REF!</v>
      </c>
      <c r="J62" s="63" t="e">
        <f t="shared" si="1"/>
        <v>#REF!</v>
      </c>
      <c r="K62" s="63" t="e">
        <f t="shared" si="2"/>
        <v>#REF!</v>
      </c>
    </row>
    <row r="63" spans="1:11" ht="1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s="63" t="e">
        <f t="shared" si="0"/>
        <v>#REF!</v>
      </c>
      <c r="J63" s="63" t="e">
        <f t="shared" si="1"/>
        <v>#REF!</v>
      </c>
      <c r="K63" s="63" t="e">
        <f t="shared" si="2"/>
        <v>#REF!</v>
      </c>
    </row>
    <row r="64" spans="1:11" ht="1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s="63" t="e">
        <f t="shared" si="0"/>
        <v>#REF!</v>
      </c>
      <c r="J64" s="63" t="e">
        <f t="shared" si="1"/>
        <v>#REF!</v>
      </c>
      <c r="K64" s="63" t="e">
        <f t="shared" si="2"/>
        <v>#REF!</v>
      </c>
    </row>
    <row r="65" spans="1:11" ht="1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s="63" t="e">
        <f t="shared" si="0"/>
        <v>#REF!</v>
      </c>
      <c r="J65" s="63" t="e">
        <f t="shared" si="1"/>
        <v>#REF!</v>
      </c>
      <c r="K65" s="63" t="e">
        <f t="shared" si="2"/>
        <v>#REF!</v>
      </c>
    </row>
    <row r="66" spans="1:11" ht="1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s="63" t="e">
        <f t="shared" si="0"/>
        <v>#REF!</v>
      </c>
      <c r="J66" s="63" t="e">
        <f t="shared" si="1"/>
        <v>#REF!</v>
      </c>
      <c r="K66" s="63" t="e">
        <f t="shared" si="2"/>
        <v>#REF!</v>
      </c>
    </row>
    <row r="67" spans="1:11" ht="1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s="63" t="e">
        <f t="shared" si="0"/>
        <v>#REF!</v>
      </c>
      <c r="J67" s="63" t="e">
        <f t="shared" si="1"/>
        <v>#REF!</v>
      </c>
      <c r="K67" s="63" t="e">
        <f t="shared" si="2"/>
        <v>#REF!</v>
      </c>
    </row>
    <row r="68" spans="1:11" ht="1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s="63" t="e">
        <f t="shared" si="0"/>
        <v>#REF!</v>
      </c>
      <c r="J68" s="63" t="e">
        <f t="shared" si="1"/>
        <v>#REF!</v>
      </c>
      <c r="K68" s="63" t="e">
        <f t="shared" si="2"/>
        <v>#REF!</v>
      </c>
    </row>
    <row r="69" spans="1:11" ht="1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s="63" t="e">
        <f aca="true" t="shared" si="3" ref="I69:I99">FIXED(D69,2)</f>
        <v>#REF!</v>
      </c>
      <c r="J69" s="63" t="e">
        <f aca="true" t="shared" si="4" ref="J69:J99">FIXED(B69,0)</f>
        <v>#REF!</v>
      </c>
      <c r="K69" s="63" t="e">
        <f aca="true" t="shared" si="5" ref="K69:K99">CONCATENATE(I69,"x",J69)</f>
        <v>#REF!</v>
      </c>
    </row>
    <row r="70" spans="1:11" ht="1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s="63" t="e">
        <f t="shared" si="3"/>
        <v>#REF!</v>
      </c>
      <c r="J70" s="63" t="e">
        <f t="shared" si="4"/>
        <v>#REF!</v>
      </c>
      <c r="K70" s="63" t="e">
        <f t="shared" si="5"/>
        <v>#REF!</v>
      </c>
    </row>
    <row r="71" spans="1:11" ht="1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s="63" t="e">
        <f t="shared" si="3"/>
        <v>#REF!</v>
      </c>
      <c r="J71" s="63" t="e">
        <f t="shared" si="4"/>
        <v>#REF!</v>
      </c>
      <c r="K71" s="63" t="e">
        <f t="shared" si="5"/>
        <v>#REF!</v>
      </c>
    </row>
    <row r="72" spans="1:11" ht="1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s="63" t="e">
        <f t="shared" si="3"/>
        <v>#REF!</v>
      </c>
      <c r="J72" s="63" t="e">
        <f t="shared" si="4"/>
        <v>#REF!</v>
      </c>
      <c r="K72" s="63" t="e">
        <f t="shared" si="5"/>
        <v>#REF!</v>
      </c>
    </row>
    <row r="73" spans="1:11" ht="1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s="63" t="e">
        <f t="shared" si="3"/>
        <v>#REF!</v>
      </c>
      <c r="J73" s="63" t="e">
        <f t="shared" si="4"/>
        <v>#REF!</v>
      </c>
      <c r="K73" s="63" t="e">
        <f t="shared" si="5"/>
        <v>#REF!</v>
      </c>
    </row>
    <row r="74" spans="1:11" ht="1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s="63" t="e">
        <f t="shared" si="3"/>
        <v>#REF!</v>
      </c>
      <c r="J74" s="63" t="e">
        <f t="shared" si="4"/>
        <v>#REF!</v>
      </c>
      <c r="K74" s="63" t="e">
        <f t="shared" si="5"/>
        <v>#REF!</v>
      </c>
    </row>
    <row r="75" spans="1:11" ht="1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s="63" t="e">
        <f t="shared" si="3"/>
        <v>#REF!</v>
      </c>
      <c r="J75" s="63" t="e">
        <f t="shared" si="4"/>
        <v>#REF!</v>
      </c>
      <c r="K75" s="63" t="e">
        <f t="shared" si="5"/>
        <v>#REF!</v>
      </c>
    </row>
    <row r="76" spans="1:11" ht="1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s="63" t="e">
        <f t="shared" si="3"/>
        <v>#REF!</v>
      </c>
      <c r="J76" s="63" t="e">
        <f t="shared" si="4"/>
        <v>#REF!</v>
      </c>
      <c r="K76" s="63" t="e">
        <f t="shared" si="5"/>
        <v>#REF!</v>
      </c>
    </row>
    <row r="77" spans="1:11" ht="1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s="63" t="e">
        <f t="shared" si="3"/>
        <v>#REF!</v>
      </c>
      <c r="J77" s="63" t="e">
        <f t="shared" si="4"/>
        <v>#REF!</v>
      </c>
      <c r="K77" s="63" t="e">
        <f t="shared" si="5"/>
        <v>#REF!</v>
      </c>
    </row>
    <row r="78" spans="1:11" ht="1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s="63" t="e">
        <f t="shared" si="3"/>
        <v>#REF!</v>
      </c>
      <c r="J78" s="63" t="e">
        <f t="shared" si="4"/>
        <v>#REF!</v>
      </c>
      <c r="K78" s="63" t="e">
        <f t="shared" si="5"/>
        <v>#REF!</v>
      </c>
    </row>
    <row r="79" spans="1:11" ht="1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s="63" t="e">
        <f t="shared" si="3"/>
        <v>#REF!</v>
      </c>
      <c r="J79" s="63" t="e">
        <f t="shared" si="4"/>
        <v>#REF!</v>
      </c>
      <c r="K79" s="63" t="e">
        <f t="shared" si="5"/>
        <v>#REF!</v>
      </c>
    </row>
    <row r="80" spans="1:11" ht="1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s="63" t="e">
        <f t="shared" si="3"/>
        <v>#REF!</v>
      </c>
      <c r="J80" s="63" t="e">
        <f t="shared" si="4"/>
        <v>#REF!</v>
      </c>
      <c r="K80" s="63" t="e">
        <f t="shared" si="5"/>
        <v>#REF!</v>
      </c>
    </row>
    <row r="81" spans="1:11" ht="1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s="63" t="e">
        <f t="shared" si="3"/>
        <v>#REF!</v>
      </c>
      <c r="J81" s="63" t="e">
        <f t="shared" si="4"/>
        <v>#REF!</v>
      </c>
      <c r="K81" s="63" t="e">
        <f t="shared" si="5"/>
        <v>#REF!</v>
      </c>
    </row>
    <row r="82" spans="1:11" ht="1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s="63" t="e">
        <f t="shared" si="3"/>
        <v>#REF!</v>
      </c>
      <c r="J82" s="63" t="e">
        <f t="shared" si="4"/>
        <v>#REF!</v>
      </c>
      <c r="K82" s="63" t="e">
        <f t="shared" si="5"/>
        <v>#REF!</v>
      </c>
    </row>
    <row r="83" spans="1:11" ht="1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s="63" t="e">
        <f t="shared" si="3"/>
        <v>#REF!</v>
      </c>
      <c r="J83" s="63" t="e">
        <f t="shared" si="4"/>
        <v>#REF!</v>
      </c>
      <c r="K83" s="63" t="e">
        <f t="shared" si="5"/>
        <v>#REF!</v>
      </c>
    </row>
    <row r="84" spans="1:11" ht="1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s="63" t="e">
        <f t="shared" si="3"/>
        <v>#REF!</v>
      </c>
      <c r="J84" s="63" t="e">
        <f t="shared" si="4"/>
        <v>#REF!</v>
      </c>
      <c r="K84" s="63" t="e">
        <f t="shared" si="5"/>
        <v>#REF!</v>
      </c>
    </row>
    <row r="85" spans="1:11" ht="1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s="63" t="e">
        <f t="shared" si="3"/>
        <v>#REF!</v>
      </c>
      <c r="J85" s="63" t="e">
        <f t="shared" si="4"/>
        <v>#REF!</v>
      </c>
      <c r="K85" s="63" t="e">
        <f t="shared" si="5"/>
        <v>#REF!</v>
      </c>
    </row>
    <row r="86" spans="1:11" ht="1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s="63" t="e">
        <f t="shared" si="3"/>
        <v>#REF!</v>
      </c>
      <c r="J86" s="63" t="e">
        <f t="shared" si="4"/>
        <v>#REF!</v>
      </c>
      <c r="K86" s="63" t="e">
        <f t="shared" si="5"/>
        <v>#REF!</v>
      </c>
    </row>
    <row r="87" spans="1:11" ht="1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s="63" t="e">
        <f t="shared" si="3"/>
        <v>#REF!</v>
      </c>
      <c r="J87" s="63" t="e">
        <f t="shared" si="4"/>
        <v>#REF!</v>
      </c>
      <c r="K87" s="63" t="e">
        <f t="shared" si="5"/>
        <v>#REF!</v>
      </c>
    </row>
    <row r="88" spans="1:11" ht="1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s="63" t="e">
        <f t="shared" si="3"/>
        <v>#REF!</v>
      </c>
      <c r="J88" s="63" t="e">
        <f t="shared" si="4"/>
        <v>#REF!</v>
      </c>
      <c r="K88" s="63" t="e">
        <f t="shared" si="5"/>
        <v>#REF!</v>
      </c>
    </row>
    <row r="89" spans="1:11" ht="1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s="63" t="e">
        <f t="shared" si="3"/>
        <v>#REF!</v>
      </c>
      <c r="J89" s="63" t="e">
        <f t="shared" si="4"/>
        <v>#REF!</v>
      </c>
      <c r="K89" s="63" t="e">
        <f t="shared" si="5"/>
        <v>#REF!</v>
      </c>
    </row>
    <row r="90" spans="1:11" ht="1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s="63" t="e">
        <f t="shared" si="3"/>
        <v>#REF!</v>
      </c>
      <c r="J90" s="63" t="e">
        <f t="shared" si="4"/>
        <v>#REF!</v>
      </c>
      <c r="K90" s="63" t="e">
        <f t="shared" si="5"/>
        <v>#REF!</v>
      </c>
    </row>
    <row r="91" spans="1:11" ht="1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s="63" t="e">
        <f t="shared" si="3"/>
        <v>#REF!</v>
      </c>
      <c r="J91" s="63" t="e">
        <f t="shared" si="4"/>
        <v>#REF!</v>
      </c>
      <c r="K91" s="63" t="e">
        <f t="shared" si="5"/>
        <v>#REF!</v>
      </c>
    </row>
    <row r="92" spans="1:11" ht="1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s="63" t="e">
        <f t="shared" si="3"/>
        <v>#REF!</v>
      </c>
      <c r="J92" s="63" t="e">
        <f t="shared" si="4"/>
        <v>#REF!</v>
      </c>
      <c r="K92" s="63" t="e">
        <f t="shared" si="5"/>
        <v>#REF!</v>
      </c>
    </row>
    <row r="93" spans="1:11" ht="1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s="63" t="e">
        <f t="shared" si="3"/>
        <v>#REF!</v>
      </c>
      <c r="J93" s="63" t="e">
        <f t="shared" si="4"/>
        <v>#REF!</v>
      </c>
      <c r="K93" s="63" t="e">
        <f t="shared" si="5"/>
        <v>#REF!</v>
      </c>
    </row>
    <row r="94" spans="1:11" ht="1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s="63" t="e">
        <f t="shared" si="3"/>
        <v>#REF!</v>
      </c>
      <c r="J94" s="63" t="e">
        <f t="shared" si="4"/>
        <v>#REF!</v>
      </c>
      <c r="K94" s="63" t="e">
        <f t="shared" si="5"/>
        <v>#REF!</v>
      </c>
    </row>
    <row r="95" spans="1:11" ht="1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s="63" t="e">
        <f t="shared" si="3"/>
        <v>#REF!</v>
      </c>
      <c r="J95" s="63" t="e">
        <f t="shared" si="4"/>
        <v>#REF!</v>
      </c>
      <c r="K95" s="63" t="e">
        <f t="shared" si="5"/>
        <v>#REF!</v>
      </c>
    </row>
    <row r="96" spans="1:11" ht="1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s="63" t="e">
        <f t="shared" si="3"/>
        <v>#REF!</v>
      </c>
      <c r="J96" s="63" t="e">
        <f t="shared" si="4"/>
        <v>#REF!</v>
      </c>
      <c r="K96" s="63" t="e">
        <f t="shared" si="5"/>
        <v>#REF!</v>
      </c>
    </row>
    <row r="97" spans="1:11" ht="1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s="63" t="e">
        <f t="shared" si="3"/>
        <v>#REF!</v>
      </c>
      <c r="J97" s="63" t="e">
        <f t="shared" si="4"/>
        <v>#REF!</v>
      </c>
      <c r="K97" s="63" t="e">
        <f t="shared" si="5"/>
        <v>#REF!</v>
      </c>
    </row>
    <row r="98" spans="1:11" ht="1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s="63" t="e">
        <f t="shared" si="3"/>
        <v>#REF!</v>
      </c>
      <c r="J98" s="63" t="e">
        <f t="shared" si="4"/>
        <v>#REF!</v>
      </c>
      <c r="K98" s="63" t="e">
        <f t="shared" si="5"/>
        <v>#REF!</v>
      </c>
    </row>
    <row r="99" spans="1:11" ht="1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s="63" t="e">
        <f t="shared" si="3"/>
        <v>#REF!</v>
      </c>
      <c r="J99" s="63" t="e">
        <f t="shared" si="4"/>
        <v>#REF!</v>
      </c>
      <c r="K99" s="63" t="e">
        <f t="shared" si="5"/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51.00390625" style="0" customWidth="1"/>
    <col min="6" max="6" width="10.421875" style="0" customWidth="1"/>
    <col min="7" max="8" width="10.57421875" style="0" bestFit="1" customWidth="1"/>
    <col min="18" max="18" width="10.421875" style="0" bestFit="1" customWidth="1"/>
    <col min="19" max="19" width="16.28125" style="0" bestFit="1" customWidth="1"/>
  </cols>
  <sheetData>
    <row r="1" spans="10:20" ht="15.75" thickBot="1">
      <c r="J1" s="103" t="s">
        <v>20</v>
      </c>
      <c r="K1" s="104"/>
      <c r="L1" s="104"/>
      <c r="M1" s="104"/>
      <c r="N1" s="104"/>
      <c r="O1" s="104"/>
      <c r="P1" s="104"/>
      <c r="Q1" s="104"/>
      <c r="R1" s="104"/>
      <c r="S1" s="105"/>
      <c r="T1" s="94" t="s">
        <v>62</v>
      </c>
    </row>
    <row r="2" spans="1:20" ht="15">
      <c r="A2" s="20"/>
      <c r="B2" s="21"/>
      <c r="C2" s="21" t="s">
        <v>6</v>
      </c>
      <c r="D2" s="21" t="s">
        <v>7</v>
      </c>
      <c r="E2" s="21" t="s">
        <v>8</v>
      </c>
      <c r="F2" s="22" t="s">
        <v>9</v>
      </c>
      <c r="G2" s="22" t="s">
        <v>10</v>
      </c>
      <c r="H2" s="22" t="s">
        <v>13</v>
      </c>
      <c r="I2" s="24" t="s">
        <v>14</v>
      </c>
      <c r="J2" s="27" t="s">
        <v>21</v>
      </c>
      <c r="K2" s="28" t="s">
        <v>22</v>
      </c>
      <c r="L2" s="28" t="s">
        <v>23</v>
      </c>
      <c r="M2" s="28" t="s">
        <v>24</v>
      </c>
      <c r="N2" s="28" t="s">
        <v>25</v>
      </c>
      <c r="O2" s="28" t="s">
        <v>26</v>
      </c>
      <c r="P2" s="28" t="s">
        <v>27</v>
      </c>
      <c r="Q2" s="28" t="s">
        <v>28</v>
      </c>
      <c r="R2" s="28" t="s">
        <v>29</v>
      </c>
      <c r="S2" s="29" t="s">
        <v>31</v>
      </c>
      <c r="T2" s="95"/>
    </row>
    <row r="3" spans="1:20" ht="15">
      <c r="A3" s="23">
        <v>1</v>
      </c>
      <c r="B3" s="12" t="s">
        <v>4</v>
      </c>
      <c r="C3" s="31">
        <v>1054</v>
      </c>
      <c r="D3" s="31">
        <v>630</v>
      </c>
      <c r="E3" s="31">
        <v>0.6</v>
      </c>
      <c r="F3" s="31">
        <v>1</v>
      </c>
      <c r="G3" s="13">
        <f>C3*D3*E3*0.00000785</f>
        <v>3.1275342</v>
      </c>
      <c r="H3" s="14">
        <f>G3*F3</f>
        <v>3.1275342</v>
      </c>
      <c r="I3" s="25">
        <f>(C3*D3*2/1000000)*F3</f>
        <v>1.32804</v>
      </c>
      <c r="J3" s="26"/>
      <c r="K3" s="16"/>
      <c r="L3" s="16"/>
      <c r="M3" s="31">
        <v>32</v>
      </c>
      <c r="N3" s="16"/>
      <c r="O3" s="16"/>
      <c r="P3" s="16">
        <v>36</v>
      </c>
      <c r="Q3" s="16"/>
      <c r="R3" s="16"/>
      <c r="S3" s="7"/>
      <c r="T3" s="95"/>
    </row>
    <row r="4" spans="1:20" ht="15">
      <c r="A4" s="23">
        <v>2</v>
      </c>
      <c r="B4" s="12" t="s">
        <v>3</v>
      </c>
      <c r="C4" s="31">
        <v>936</v>
      </c>
      <c r="D4" s="31">
        <v>660</v>
      </c>
      <c r="E4" s="31">
        <v>0.7</v>
      </c>
      <c r="F4" s="31">
        <v>1</v>
      </c>
      <c r="G4" s="13">
        <f aca="true" t="shared" si="0" ref="G4:G10">C4*D4*E4*0.00000785</f>
        <v>3.3945912</v>
      </c>
      <c r="H4" s="14">
        <f aca="true" t="shared" si="1" ref="H4:H10">G4*F4</f>
        <v>3.3945912</v>
      </c>
      <c r="I4" s="25">
        <f aca="true" t="shared" si="2" ref="I4:I10">(C4*D4*2/1000000)*F4</f>
        <v>1.23552</v>
      </c>
      <c r="J4" s="30"/>
      <c r="K4" s="31"/>
      <c r="L4" s="16"/>
      <c r="M4" s="31">
        <v>28</v>
      </c>
      <c r="N4" s="16"/>
      <c r="O4" s="16"/>
      <c r="P4" s="16">
        <v>37</v>
      </c>
      <c r="Q4" s="16"/>
      <c r="R4" s="16"/>
      <c r="S4" s="7"/>
      <c r="T4" s="95"/>
    </row>
    <row r="5" spans="1:20" ht="15">
      <c r="A5" s="23">
        <v>3</v>
      </c>
      <c r="B5" s="12" t="s">
        <v>32</v>
      </c>
      <c r="C5" s="31">
        <v>1848</v>
      </c>
      <c r="D5" s="31">
        <v>631</v>
      </c>
      <c r="E5" s="31">
        <v>0.5</v>
      </c>
      <c r="F5" s="31">
        <v>2</v>
      </c>
      <c r="G5" s="13">
        <f t="shared" si="0"/>
        <v>4.5768954</v>
      </c>
      <c r="H5" s="14">
        <f t="shared" si="1"/>
        <v>9.1537908</v>
      </c>
      <c r="I5" s="25">
        <f t="shared" si="2"/>
        <v>4.664352</v>
      </c>
      <c r="J5" s="30"/>
      <c r="K5" s="31"/>
      <c r="L5" s="31"/>
      <c r="M5" s="31">
        <v>35</v>
      </c>
      <c r="N5" s="31">
        <v>14</v>
      </c>
      <c r="O5" s="31"/>
      <c r="P5" s="31"/>
      <c r="Q5" s="31"/>
      <c r="R5" s="31"/>
      <c r="S5" s="3"/>
      <c r="T5" s="95"/>
    </row>
    <row r="6" spans="1:20" ht="15">
      <c r="A6" s="23">
        <v>4</v>
      </c>
      <c r="B6" s="12" t="s">
        <v>17</v>
      </c>
      <c r="C6" s="31">
        <v>1787</v>
      </c>
      <c r="D6" s="31">
        <v>495</v>
      </c>
      <c r="E6" s="31">
        <v>0.6</v>
      </c>
      <c r="F6" s="31">
        <v>2</v>
      </c>
      <c r="G6" s="13">
        <f t="shared" si="0"/>
        <v>4.16630115</v>
      </c>
      <c r="H6" s="14">
        <f t="shared" si="1"/>
        <v>8.3326023</v>
      </c>
      <c r="I6" s="25">
        <f t="shared" si="2"/>
        <v>3.53826</v>
      </c>
      <c r="J6" s="30"/>
      <c r="K6" s="31"/>
      <c r="L6" s="31"/>
      <c r="M6" s="31"/>
      <c r="N6" s="31">
        <v>13</v>
      </c>
      <c r="O6" s="31">
        <v>20.4</v>
      </c>
      <c r="P6" s="31"/>
      <c r="Q6" s="31"/>
      <c r="R6" s="31"/>
      <c r="S6" s="3"/>
      <c r="T6" s="95"/>
    </row>
    <row r="7" spans="1:20" ht="15">
      <c r="A7" s="23">
        <v>5</v>
      </c>
      <c r="B7" s="12" t="s">
        <v>5</v>
      </c>
      <c r="C7" s="31">
        <v>950</v>
      </c>
      <c r="D7" s="31">
        <v>545</v>
      </c>
      <c r="E7" s="31">
        <v>0.7</v>
      </c>
      <c r="F7" s="31">
        <v>3</v>
      </c>
      <c r="G7" s="13">
        <f t="shared" si="0"/>
        <v>2.8450362499999997</v>
      </c>
      <c r="H7" s="14">
        <f t="shared" si="1"/>
        <v>8.53510875</v>
      </c>
      <c r="I7" s="25">
        <f t="shared" si="2"/>
        <v>3.1065000000000005</v>
      </c>
      <c r="J7" s="30"/>
      <c r="K7" s="31"/>
      <c r="L7" s="31"/>
      <c r="M7" s="31"/>
      <c r="N7" s="31">
        <v>14</v>
      </c>
      <c r="O7" s="31">
        <v>20</v>
      </c>
      <c r="P7" s="31"/>
      <c r="Q7" s="31"/>
      <c r="R7" s="31"/>
      <c r="S7" s="3"/>
      <c r="T7" s="95"/>
    </row>
    <row r="8" spans="1:20" ht="15">
      <c r="A8" s="23">
        <v>6</v>
      </c>
      <c r="B8" s="12" t="s">
        <v>36</v>
      </c>
      <c r="C8" s="31">
        <v>1889</v>
      </c>
      <c r="D8" s="31">
        <v>526</v>
      </c>
      <c r="E8" s="31">
        <v>0.6</v>
      </c>
      <c r="F8" s="31">
        <v>1</v>
      </c>
      <c r="G8" s="13">
        <f t="shared" si="0"/>
        <v>4.67992194</v>
      </c>
      <c r="H8" s="14">
        <f t="shared" si="1"/>
        <v>4.67992194</v>
      </c>
      <c r="I8" s="25">
        <f t="shared" si="2"/>
        <v>1.987228</v>
      </c>
      <c r="J8" s="30"/>
      <c r="K8" s="31"/>
      <c r="L8" s="31"/>
      <c r="M8" s="31">
        <v>41</v>
      </c>
      <c r="N8" s="31">
        <v>22</v>
      </c>
      <c r="O8" s="31"/>
      <c r="P8" s="31"/>
      <c r="Q8" s="31"/>
      <c r="R8" s="31"/>
      <c r="S8" s="3"/>
      <c r="T8" s="95"/>
    </row>
    <row r="9" spans="1:20" ht="15">
      <c r="A9" s="23">
        <v>7</v>
      </c>
      <c r="B9" s="12" t="s">
        <v>37</v>
      </c>
      <c r="C9" s="31">
        <v>1889</v>
      </c>
      <c r="D9" s="31">
        <v>495</v>
      </c>
      <c r="E9" s="31">
        <v>0.6</v>
      </c>
      <c r="F9" s="31">
        <v>1</v>
      </c>
      <c r="G9" s="13">
        <f t="shared" si="0"/>
        <v>4.40410905</v>
      </c>
      <c r="H9" s="14">
        <f t="shared" si="1"/>
        <v>4.40410905</v>
      </c>
      <c r="I9" s="25">
        <f t="shared" si="2"/>
        <v>1.87011</v>
      </c>
      <c r="J9" s="30"/>
      <c r="K9" s="31"/>
      <c r="L9" s="31"/>
      <c r="M9" s="31">
        <v>36</v>
      </c>
      <c r="N9" s="31">
        <v>17</v>
      </c>
      <c r="O9" s="31"/>
      <c r="P9" s="31"/>
      <c r="Q9" s="31"/>
      <c r="R9" s="31"/>
      <c r="S9" s="3"/>
      <c r="T9" s="95"/>
    </row>
    <row r="10" spans="1:20" ht="15">
      <c r="A10" s="23">
        <v>8</v>
      </c>
      <c r="B10" s="12" t="s">
        <v>53</v>
      </c>
      <c r="C10" s="31">
        <v>1250</v>
      </c>
      <c r="D10" s="31">
        <v>112</v>
      </c>
      <c r="E10" s="31">
        <v>0.6</v>
      </c>
      <c r="F10" s="31">
        <v>2</v>
      </c>
      <c r="G10" s="13">
        <f t="shared" si="0"/>
        <v>0.6594</v>
      </c>
      <c r="H10" s="14">
        <f t="shared" si="1"/>
        <v>1.3188</v>
      </c>
      <c r="I10" s="25">
        <f t="shared" si="2"/>
        <v>0.56</v>
      </c>
      <c r="J10" s="30"/>
      <c r="K10" s="31"/>
      <c r="L10" s="31"/>
      <c r="M10" s="31"/>
      <c r="N10" s="31"/>
      <c r="O10" s="31"/>
      <c r="P10" s="31"/>
      <c r="Q10" s="31"/>
      <c r="R10" s="31"/>
      <c r="S10" s="3"/>
      <c r="T10" s="95"/>
    </row>
    <row r="11" spans="1:20" ht="15.75" thickBot="1">
      <c r="A11" s="50"/>
      <c r="B11" s="51"/>
      <c r="C11" s="33"/>
      <c r="D11" s="33"/>
      <c r="E11" s="33"/>
      <c r="F11" s="33"/>
      <c r="G11" s="52"/>
      <c r="H11" s="53"/>
      <c r="I11" s="54"/>
      <c r="J11" s="32"/>
      <c r="K11" s="33"/>
      <c r="L11" s="33"/>
      <c r="M11" s="33"/>
      <c r="N11" s="33"/>
      <c r="O11" s="33"/>
      <c r="P11" s="33"/>
      <c r="Q11" s="33"/>
      <c r="R11" s="33"/>
      <c r="S11" s="55"/>
      <c r="T11" s="96"/>
    </row>
    <row r="12" spans="1:20" ht="15.75" thickBot="1">
      <c r="A12" s="109" t="s">
        <v>11</v>
      </c>
      <c r="B12" s="110"/>
      <c r="C12" s="39"/>
      <c r="D12" s="39"/>
      <c r="E12" s="39"/>
      <c r="F12" s="39"/>
      <c r="G12" s="39"/>
      <c r="H12" s="48">
        <f>SUM(H3:H10)*1.1</f>
        <v>47.24110406400001</v>
      </c>
      <c r="I12" s="49">
        <f>SUM(I3:I10)</f>
        <v>18.29001</v>
      </c>
      <c r="J12" s="37">
        <f>SUM(J3:J11)</f>
        <v>0</v>
      </c>
      <c r="K12" s="39">
        <f>SUM(K3:K11)</f>
        <v>0</v>
      </c>
      <c r="L12" s="39">
        <f>SUM(L3:L11)</f>
        <v>0</v>
      </c>
      <c r="M12" s="39">
        <f>SUM(M3:M11)+M5</f>
        <v>207</v>
      </c>
      <c r="N12" s="39">
        <f>SUM(N3:N11)+N5+N6+N7+N7</f>
        <v>135</v>
      </c>
      <c r="O12" s="39">
        <f>SUM(O3:O11)</f>
        <v>40.4</v>
      </c>
      <c r="P12" s="39">
        <f>SUM(P3:P11)</f>
        <v>73</v>
      </c>
      <c r="Q12" s="39">
        <f>SUM(Q3:Q11)</f>
        <v>0</v>
      </c>
      <c r="R12" s="39">
        <f>SUM(R3:R11)</f>
        <v>0</v>
      </c>
      <c r="S12" s="41">
        <f>SUM(S3:S11)</f>
        <v>0</v>
      </c>
      <c r="T12" s="56">
        <f>SUM(J12:S12)/3600</f>
        <v>0.1265</v>
      </c>
    </row>
    <row r="13" spans="1:19" ht="15">
      <c r="A13" s="17" t="s">
        <v>16</v>
      </c>
      <c r="B13" s="18"/>
      <c r="C13" s="19">
        <v>75</v>
      </c>
      <c r="D13" s="31"/>
      <c r="E13" s="31"/>
      <c r="F13" s="3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5">
      <c r="A14" s="10" t="s">
        <v>18</v>
      </c>
      <c r="B14" s="31"/>
      <c r="C14" s="15">
        <v>63</v>
      </c>
      <c r="D14" s="31"/>
      <c r="E14" s="31"/>
      <c r="F14" s="3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30">
      <c r="A15" s="10" t="s">
        <v>12</v>
      </c>
      <c r="B15" s="31"/>
      <c r="C15" s="31" t="s">
        <v>9</v>
      </c>
      <c r="D15" s="31"/>
      <c r="E15" s="31" t="s">
        <v>30</v>
      </c>
      <c r="F15" s="31" t="s">
        <v>15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5" customHeight="1">
      <c r="A16" s="108" t="s">
        <v>33</v>
      </c>
      <c r="B16" s="108"/>
      <c r="C16" s="10">
        <v>18</v>
      </c>
      <c r="D16" s="10" t="s">
        <v>38</v>
      </c>
      <c r="E16" s="10">
        <v>0.31</v>
      </c>
      <c r="F16" s="10">
        <f>C16*E16</f>
        <v>5.58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108" t="s">
        <v>34</v>
      </c>
      <c r="B17" s="108"/>
      <c r="C17" s="10">
        <v>18</v>
      </c>
      <c r="D17" s="10" t="s">
        <v>38</v>
      </c>
      <c r="E17" s="10">
        <v>0.47</v>
      </c>
      <c r="F17" s="10">
        <f>C17*E17</f>
        <v>8.459999999999999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 customHeight="1">
      <c r="A18" s="108" t="s">
        <v>35</v>
      </c>
      <c r="B18" s="108"/>
      <c r="C18" s="11">
        <v>0</v>
      </c>
      <c r="D18" s="10" t="s">
        <v>38</v>
      </c>
      <c r="E18" s="10">
        <v>0.44</v>
      </c>
      <c r="F18" s="10">
        <f>C18*E18</f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 customHeight="1">
      <c r="A19" s="99" t="s">
        <v>56</v>
      </c>
      <c r="B19" s="100"/>
      <c r="C19" s="11">
        <v>17</v>
      </c>
      <c r="D19" s="10" t="s">
        <v>38</v>
      </c>
      <c r="E19" s="10">
        <v>0.75</v>
      </c>
      <c r="F19" s="10">
        <f>C19*E19</f>
        <v>12.75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6" ht="15" customHeight="1">
      <c r="A20" s="111" t="s">
        <v>55</v>
      </c>
      <c r="B20" s="111"/>
      <c r="C20" s="10">
        <v>1</v>
      </c>
      <c r="D20" s="10" t="s">
        <v>38</v>
      </c>
      <c r="E20" s="10">
        <v>120</v>
      </c>
      <c r="F20" s="10">
        <f>C20*E20</f>
        <v>120</v>
      </c>
    </row>
    <row r="21" spans="1:6" ht="15" customHeight="1">
      <c r="A21" s="111" t="s">
        <v>40</v>
      </c>
      <c r="B21" s="111"/>
      <c r="C21" s="10">
        <v>4</v>
      </c>
      <c r="D21" s="10" t="s">
        <v>38</v>
      </c>
      <c r="E21" s="10">
        <v>6.6</v>
      </c>
      <c r="F21" s="42">
        <f>E21*0.305*C21</f>
        <v>8.052</v>
      </c>
    </row>
    <row r="22" spans="1:6" ht="15" customHeight="1">
      <c r="A22" s="97" t="s">
        <v>54</v>
      </c>
      <c r="B22" s="98"/>
      <c r="C22" s="10">
        <v>2</v>
      </c>
      <c r="D22" s="10" t="s">
        <v>38</v>
      </c>
      <c r="E22" s="10"/>
      <c r="F22" s="42"/>
    </row>
    <row r="23" spans="1:6" ht="15" customHeight="1">
      <c r="A23" s="106" t="s">
        <v>57</v>
      </c>
      <c r="B23" s="107"/>
      <c r="C23" s="10">
        <v>2</v>
      </c>
      <c r="D23" s="10" t="s">
        <v>38</v>
      </c>
      <c r="E23" s="10">
        <v>0.99</v>
      </c>
      <c r="F23" s="42">
        <f>E23*C23</f>
        <v>1.98</v>
      </c>
    </row>
    <row r="24" spans="1:6" ht="15" customHeight="1">
      <c r="A24" s="97" t="s">
        <v>58</v>
      </c>
      <c r="B24" s="98"/>
      <c r="C24" s="10">
        <v>2</v>
      </c>
      <c r="D24" s="10" t="s">
        <v>38</v>
      </c>
      <c r="E24" s="10"/>
      <c r="F24" s="42"/>
    </row>
    <row r="25" spans="1:6" ht="15" customHeight="1">
      <c r="A25" s="106" t="s">
        <v>59</v>
      </c>
      <c r="B25" s="107"/>
      <c r="C25" s="10">
        <v>1</v>
      </c>
      <c r="D25" s="10" t="s">
        <v>38</v>
      </c>
      <c r="E25" s="10">
        <v>4.15</v>
      </c>
      <c r="F25" s="42">
        <f>E25*C25</f>
        <v>4.15</v>
      </c>
    </row>
    <row r="26" spans="1:7" ht="15" customHeight="1">
      <c r="A26" s="106" t="s">
        <v>60</v>
      </c>
      <c r="B26" s="107"/>
      <c r="C26" s="10">
        <v>1</v>
      </c>
      <c r="D26" s="10" t="s">
        <v>38</v>
      </c>
      <c r="E26" s="10">
        <v>15</v>
      </c>
      <c r="F26" s="42">
        <f>E26*C26</f>
        <v>15</v>
      </c>
      <c r="G26" s="8"/>
    </row>
    <row r="27" spans="1:7" ht="15" customHeight="1">
      <c r="A27" s="97" t="s">
        <v>63</v>
      </c>
      <c r="B27" s="98"/>
      <c r="C27" s="10">
        <v>12</v>
      </c>
      <c r="D27" s="10" t="s">
        <v>38</v>
      </c>
      <c r="E27" s="10"/>
      <c r="F27" s="42">
        <f>E27*C27</f>
        <v>0</v>
      </c>
      <c r="G27" s="8"/>
    </row>
    <row r="28" spans="1:7" ht="15" customHeight="1">
      <c r="A28" s="92"/>
      <c r="B28" s="93"/>
      <c r="C28" s="10"/>
      <c r="D28" s="10"/>
      <c r="E28" s="10"/>
      <c r="F28" s="42"/>
      <c r="G28" s="8"/>
    </row>
    <row r="29" spans="1:7" ht="15" customHeight="1">
      <c r="A29" s="10" t="s">
        <v>61</v>
      </c>
      <c r="B29" s="10"/>
      <c r="C29" s="44">
        <f>I12*0.085</f>
        <v>1.55465085</v>
      </c>
      <c r="D29" s="11" t="s">
        <v>39</v>
      </c>
      <c r="E29" s="10">
        <f>4.22*C13</f>
        <v>316.5</v>
      </c>
      <c r="F29" s="42">
        <f>C29*E29</f>
        <v>492.046994025</v>
      </c>
      <c r="G29" s="8"/>
    </row>
    <row r="30" spans="1:7" ht="15" customHeight="1">
      <c r="A30" s="10"/>
      <c r="B30" s="10"/>
      <c r="C30" s="10"/>
      <c r="D30" s="10"/>
      <c r="E30" s="10"/>
      <c r="F30" s="42"/>
      <c r="G30" s="8"/>
    </row>
    <row r="31" spans="1:6" ht="15">
      <c r="A31" s="90" t="s">
        <v>41</v>
      </c>
      <c r="B31" s="91"/>
      <c r="C31" s="44">
        <f>H12</f>
        <v>47.24110406400001</v>
      </c>
      <c r="D31" s="11" t="s">
        <v>39</v>
      </c>
      <c r="E31" s="10">
        <f>C14</f>
        <v>63</v>
      </c>
      <c r="F31" s="42">
        <f>C31*E31</f>
        <v>2976.189556032001</v>
      </c>
    </row>
    <row r="32" spans="1:6" ht="15">
      <c r="A32" s="45" t="s">
        <v>42</v>
      </c>
      <c r="C32" s="8"/>
      <c r="D32" s="8"/>
      <c r="E32" s="8"/>
      <c r="F32" s="46">
        <f>SUM(F16:F31)</f>
        <v>3644.208550057001</v>
      </c>
    </row>
  </sheetData>
  <sheetProtection/>
  <mergeCells count="17">
    <mergeCell ref="A31:B31"/>
    <mergeCell ref="A18:B18"/>
    <mergeCell ref="A19:B19"/>
    <mergeCell ref="A20:B20"/>
    <mergeCell ref="A21:B21"/>
    <mergeCell ref="A25:B25"/>
    <mergeCell ref="A27:B27"/>
    <mergeCell ref="T1:T11"/>
    <mergeCell ref="A28:B28"/>
    <mergeCell ref="J1:S1"/>
    <mergeCell ref="A23:B23"/>
    <mergeCell ref="A24:B24"/>
    <mergeCell ref="A22:B22"/>
    <mergeCell ref="A26:B26"/>
    <mergeCell ref="A12:B12"/>
    <mergeCell ref="A16:B16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D4" sqref="D4"/>
    </sheetView>
  </sheetViews>
  <sheetFormatPr defaultColWidth="9.140625" defaultRowHeight="15"/>
  <cols>
    <col min="2" max="2" width="36.57421875" style="0" customWidth="1"/>
    <col min="6" max="6" width="10.421875" style="0" customWidth="1"/>
    <col min="7" max="8" width="10.57421875" style="0" bestFit="1" customWidth="1"/>
    <col min="19" max="19" width="16.28125" style="0" bestFit="1" customWidth="1"/>
  </cols>
  <sheetData>
    <row r="1" spans="10:20" ht="15.75" thickBot="1">
      <c r="J1" s="103" t="s">
        <v>20</v>
      </c>
      <c r="K1" s="104"/>
      <c r="L1" s="104"/>
      <c r="M1" s="104"/>
      <c r="N1" s="104"/>
      <c r="O1" s="104"/>
      <c r="P1" s="104"/>
      <c r="Q1" s="104"/>
      <c r="R1" s="104"/>
      <c r="S1" s="105"/>
      <c r="T1" s="94" t="s">
        <v>62</v>
      </c>
    </row>
    <row r="2" spans="1:20" ht="15">
      <c r="A2" s="20"/>
      <c r="B2" s="21"/>
      <c r="C2" s="21" t="s">
        <v>6</v>
      </c>
      <c r="D2" s="21" t="s">
        <v>7</v>
      </c>
      <c r="E2" s="21" t="s">
        <v>8</v>
      </c>
      <c r="F2" s="22" t="s">
        <v>9</v>
      </c>
      <c r="G2" s="22" t="s">
        <v>10</v>
      </c>
      <c r="H2" s="22" t="s">
        <v>13</v>
      </c>
      <c r="I2" s="24" t="s">
        <v>14</v>
      </c>
      <c r="J2" s="27" t="s">
        <v>21</v>
      </c>
      <c r="K2" s="28" t="s">
        <v>22</v>
      </c>
      <c r="L2" s="28" t="s">
        <v>23</v>
      </c>
      <c r="M2" s="28" t="s">
        <v>24</v>
      </c>
      <c r="N2" s="28" t="s">
        <v>25</v>
      </c>
      <c r="O2" s="28" t="s">
        <v>26</v>
      </c>
      <c r="P2" s="28" t="s">
        <v>27</v>
      </c>
      <c r="Q2" s="28" t="s">
        <v>28</v>
      </c>
      <c r="R2" s="28" t="s">
        <v>29</v>
      </c>
      <c r="S2" s="29" t="s">
        <v>31</v>
      </c>
      <c r="T2" s="95"/>
    </row>
    <row r="3" spans="1:20" ht="15">
      <c r="A3" s="23">
        <v>1</v>
      </c>
      <c r="B3" s="12" t="s">
        <v>4</v>
      </c>
      <c r="C3" s="31">
        <v>994</v>
      </c>
      <c r="D3" s="31">
        <v>545</v>
      </c>
      <c r="E3" s="31">
        <v>0.7</v>
      </c>
      <c r="F3" s="31">
        <v>1</v>
      </c>
      <c r="G3" s="13">
        <f>C3*D3*E3*0.00000785</f>
        <v>2.97680635</v>
      </c>
      <c r="H3" s="14">
        <f>G3*F3</f>
        <v>2.97680635</v>
      </c>
      <c r="I3" s="25">
        <f>(C3*D3*2/1000000)*F3</f>
        <v>1.08346</v>
      </c>
      <c r="J3" s="26"/>
      <c r="K3" s="16"/>
      <c r="L3" s="16"/>
      <c r="M3" s="31">
        <v>32</v>
      </c>
      <c r="N3" s="16"/>
      <c r="O3" s="16"/>
      <c r="P3" s="16">
        <v>36</v>
      </c>
      <c r="Q3" s="16"/>
      <c r="R3" s="16"/>
      <c r="S3" s="7"/>
      <c r="T3" s="95"/>
    </row>
    <row r="4" spans="1:20" ht="15">
      <c r="A4" s="23">
        <v>2</v>
      </c>
      <c r="B4" s="12" t="s">
        <v>3</v>
      </c>
      <c r="C4" s="31">
        <v>876</v>
      </c>
      <c r="D4" s="31">
        <v>545</v>
      </c>
      <c r="E4" s="31">
        <v>0.7</v>
      </c>
      <c r="F4" s="31">
        <v>1</v>
      </c>
      <c r="G4" s="13">
        <f aca="true" t="shared" si="0" ref="G4:G10">C4*D4*E4*0.00000785</f>
        <v>2.6234229</v>
      </c>
      <c r="H4" s="14">
        <f aca="true" t="shared" si="1" ref="H4:H10">G4*F4</f>
        <v>2.6234229</v>
      </c>
      <c r="I4" s="25">
        <f aca="true" t="shared" si="2" ref="I4:I10">(C4*D4*2/1000000)*F4</f>
        <v>0.95484</v>
      </c>
      <c r="J4" s="30"/>
      <c r="K4" s="31"/>
      <c r="L4" s="16"/>
      <c r="M4" s="31">
        <v>28</v>
      </c>
      <c r="N4" s="16"/>
      <c r="O4" s="16"/>
      <c r="P4" s="16">
        <v>37</v>
      </c>
      <c r="Q4" s="16"/>
      <c r="R4" s="16"/>
      <c r="S4" s="7"/>
      <c r="T4" s="95"/>
    </row>
    <row r="5" spans="1:20" ht="15">
      <c r="A5" s="23">
        <v>3</v>
      </c>
      <c r="B5" s="12" t="s">
        <v>32</v>
      </c>
      <c r="C5" s="31">
        <v>1848</v>
      </c>
      <c r="D5" s="31">
        <v>531</v>
      </c>
      <c r="E5" s="31">
        <v>0.5</v>
      </c>
      <c r="F5" s="31">
        <v>2</v>
      </c>
      <c r="G5" s="13">
        <f t="shared" si="0"/>
        <v>3.8515553999999996</v>
      </c>
      <c r="H5" s="14">
        <f t="shared" si="1"/>
        <v>7.703110799999999</v>
      </c>
      <c r="I5" s="25">
        <f t="shared" si="2"/>
        <v>3.925152</v>
      </c>
      <c r="J5" s="30"/>
      <c r="K5" s="31"/>
      <c r="L5" s="31"/>
      <c r="M5" s="31">
        <v>35</v>
      </c>
      <c r="N5" s="31">
        <v>14</v>
      </c>
      <c r="O5" s="31"/>
      <c r="P5" s="31"/>
      <c r="Q5" s="31"/>
      <c r="R5" s="31"/>
      <c r="S5" s="3"/>
      <c r="T5" s="95"/>
    </row>
    <row r="6" spans="1:20" ht="15">
      <c r="A6" s="23">
        <v>4</v>
      </c>
      <c r="B6" s="12" t="s">
        <v>17</v>
      </c>
      <c r="C6" s="31">
        <v>1787</v>
      </c>
      <c r="D6" s="31">
        <v>456</v>
      </c>
      <c r="E6" s="31">
        <v>0.6</v>
      </c>
      <c r="F6" s="31">
        <v>2</v>
      </c>
      <c r="G6" s="13">
        <f t="shared" si="0"/>
        <v>3.8380471199999993</v>
      </c>
      <c r="H6" s="14">
        <f t="shared" si="1"/>
        <v>7.6760942399999985</v>
      </c>
      <c r="I6" s="25">
        <f t="shared" si="2"/>
        <v>3.259488</v>
      </c>
      <c r="J6" s="30"/>
      <c r="K6" s="31"/>
      <c r="L6" s="31"/>
      <c r="M6" s="31"/>
      <c r="N6" s="31">
        <v>13</v>
      </c>
      <c r="O6" s="31">
        <v>20.4</v>
      </c>
      <c r="P6" s="31"/>
      <c r="Q6" s="31"/>
      <c r="R6" s="31"/>
      <c r="S6" s="3"/>
      <c r="T6" s="95"/>
    </row>
    <row r="7" spans="1:20" ht="15">
      <c r="A7" s="23">
        <v>5</v>
      </c>
      <c r="B7" s="12" t="s">
        <v>5</v>
      </c>
      <c r="C7" s="31">
        <v>903</v>
      </c>
      <c r="D7" s="31">
        <v>469</v>
      </c>
      <c r="E7" s="31">
        <v>0.7</v>
      </c>
      <c r="F7" s="31">
        <v>3</v>
      </c>
      <c r="G7" s="13">
        <f t="shared" si="0"/>
        <v>2.3271709649999996</v>
      </c>
      <c r="H7" s="14">
        <f t="shared" si="1"/>
        <v>6.981512894999999</v>
      </c>
      <c r="I7" s="25">
        <f t="shared" si="2"/>
        <v>2.541042</v>
      </c>
      <c r="J7" s="30"/>
      <c r="K7" s="31"/>
      <c r="L7" s="31"/>
      <c r="M7" s="31"/>
      <c r="N7" s="31">
        <v>14</v>
      </c>
      <c r="O7" s="31">
        <v>20</v>
      </c>
      <c r="P7" s="31"/>
      <c r="Q7" s="31"/>
      <c r="R7" s="31"/>
      <c r="S7" s="3"/>
      <c r="T7" s="95"/>
    </row>
    <row r="8" spans="1:20" ht="15">
      <c r="A8" s="23">
        <v>6</v>
      </c>
      <c r="B8" s="12" t="s">
        <v>36</v>
      </c>
      <c r="C8" s="31">
        <v>1889</v>
      </c>
      <c r="D8" s="31">
        <v>495</v>
      </c>
      <c r="E8" s="31">
        <v>0.6</v>
      </c>
      <c r="F8" s="31">
        <v>1</v>
      </c>
      <c r="G8" s="13">
        <f t="shared" si="0"/>
        <v>4.40410905</v>
      </c>
      <c r="H8" s="14">
        <f t="shared" si="1"/>
        <v>4.40410905</v>
      </c>
      <c r="I8" s="25">
        <f t="shared" si="2"/>
        <v>1.87011</v>
      </c>
      <c r="J8" s="30"/>
      <c r="K8" s="31"/>
      <c r="L8" s="31"/>
      <c r="M8" s="31">
        <v>41</v>
      </c>
      <c r="N8" s="31">
        <v>22</v>
      </c>
      <c r="O8" s="31"/>
      <c r="P8" s="31"/>
      <c r="Q8" s="31"/>
      <c r="R8" s="31"/>
      <c r="S8" s="3"/>
      <c r="T8" s="95"/>
    </row>
    <row r="9" spans="1:20" ht="15">
      <c r="A9" s="23">
        <v>7</v>
      </c>
      <c r="B9" s="12" t="s">
        <v>37</v>
      </c>
      <c r="C9" s="31">
        <v>1889</v>
      </c>
      <c r="D9" s="31">
        <v>456</v>
      </c>
      <c r="E9" s="31">
        <v>0.6</v>
      </c>
      <c r="F9" s="31">
        <v>1</v>
      </c>
      <c r="G9" s="13">
        <f t="shared" si="0"/>
        <v>4.05711864</v>
      </c>
      <c r="H9" s="14">
        <f t="shared" si="1"/>
        <v>4.05711864</v>
      </c>
      <c r="I9" s="25">
        <f t="shared" si="2"/>
        <v>1.722768</v>
      </c>
      <c r="J9" s="30"/>
      <c r="K9" s="31"/>
      <c r="L9" s="31"/>
      <c r="M9" s="31">
        <v>36</v>
      </c>
      <c r="N9" s="31">
        <v>17</v>
      </c>
      <c r="O9" s="31"/>
      <c r="P9" s="31"/>
      <c r="Q9" s="31"/>
      <c r="R9" s="31"/>
      <c r="S9" s="3"/>
      <c r="T9" s="95"/>
    </row>
    <row r="10" spans="1:20" ht="15">
      <c r="A10" s="23">
        <v>8</v>
      </c>
      <c r="B10" s="12" t="s">
        <v>53</v>
      </c>
      <c r="C10" s="31">
        <v>1250</v>
      </c>
      <c r="D10" s="31">
        <v>112</v>
      </c>
      <c r="E10" s="31">
        <v>0.6</v>
      </c>
      <c r="F10" s="31">
        <v>2</v>
      </c>
      <c r="G10" s="13">
        <f t="shared" si="0"/>
        <v>0.6594</v>
      </c>
      <c r="H10" s="14">
        <f t="shared" si="1"/>
        <v>1.3188</v>
      </c>
      <c r="I10" s="25">
        <f t="shared" si="2"/>
        <v>0.56</v>
      </c>
      <c r="J10" s="30"/>
      <c r="K10" s="31"/>
      <c r="L10" s="31"/>
      <c r="M10" s="31"/>
      <c r="N10" s="31"/>
      <c r="O10" s="31"/>
      <c r="P10" s="31"/>
      <c r="Q10" s="31"/>
      <c r="R10" s="31"/>
      <c r="S10" s="3"/>
      <c r="T10" s="95"/>
    </row>
    <row r="11" spans="1:20" ht="15.75" thickBot="1">
      <c r="A11" s="50"/>
      <c r="B11" s="51"/>
      <c r="C11" s="33"/>
      <c r="D11" s="33"/>
      <c r="E11" s="33"/>
      <c r="F11" s="33"/>
      <c r="G11" s="52"/>
      <c r="H11" s="53"/>
      <c r="I11" s="54"/>
      <c r="J11" s="32"/>
      <c r="K11" s="33"/>
      <c r="L11" s="33"/>
      <c r="M11" s="33"/>
      <c r="N11" s="33"/>
      <c r="O11" s="33"/>
      <c r="P11" s="33"/>
      <c r="Q11" s="33"/>
      <c r="R11" s="33"/>
      <c r="S11" s="55"/>
      <c r="T11" s="96"/>
    </row>
    <row r="12" spans="1:20" ht="15.75" thickBot="1">
      <c r="A12" s="109" t="s">
        <v>11</v>
      </c>
      <c r="B12" s="110"/>
      <c r="C12" s="39"/>
      <c r="D12" s="39"/>
      <c r="E12" s="39"/>
      <c r="F12" s="39"/>
      <c r="G12" s="39"/>
      <c r="H12" s="48">
        <f>SUM(H3:H10)*1.1</f>
        <v>41.5150723625</v>
      </c>
      <c r="I12" s="49">
        <f>SUM(I3:I10)</f>
        <v>15.916860000000003</v>
      </c>
      <c r="J12" s="37">
        <f>SUM(J3:J11)</f>
        <v>0</v>
      </c>
      <c r="K12" s="39">
        <f>SUM(K3:K11)</f>
        <v>0</v>
      </c>
      <c r="L12" s="39">
        <f>SUM(L3:L11)</f>
        <v>0</v>
      </c>
      <c r="M12" s="39">
        <f>SUM(M3:M11)+0</f>
        <v>172</v>
      </c>
      <c r="N12" s="39">
        <f>SUM(N3:N11)+N5+N6+N7+N7</f>
        <v>135</v>
      </c>
      <c r="O12" s="39">
        <f>SUM(O3:O11)+O6+O7</f>
        <v>80.8</v>
      </c>
      <c r="P12" s="39">
        <f>SUM(P3:P11)</f>
        <v>73</v>
      </c>
      <c r="Q12" s="39">
        <f>SUM(Q3:Q11)</f>
        <v>0</v>
      </c>
      <c r="R12" s="39">
        <f>SUM(R3:R11)</f>
        <v>0</v>
      </c>
      <c r="S12" s="41">
        <f>SUM(S3:S11)</f>
        <v>0</v>
      </c>
      <c r="T12" s="56">
        <f>SUM(J12:S12)/3600</f>
        <v>0.128</v>
      </c>
    </row>
    <row r="13" spans="1:19" ht="15">
      <c r="A13" s="17" t="s">
        <v>16</v>
      </c>
      <c r="B13" s="18"/>
      <c r="C13" s="19">
        <v>75</v>
      </c>
      <c r="D13" s="31"/>
      <c r="E13" s="31"/>
      <c r="F13" s="3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5">
      <c r="A14" s="10" t="s">
        <v>18</v>
      </c>
      <c r="B14" s="31"/>
      <c r="C14" s="15">
        <v>63</v>
      </c>
      <c r="D14" s="31"/>
      <c r="E14" s="31"/>
      <c r="F14" s="3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30">
      <c r="A15" s="10" t="s">
        <v>12</v>
      </c>
      <c r="B15" s="31"/>
      <c r="C15" s="31" t="s">
        <v>9</v>
      </c>
      <c r="D15" s="31"/>
      <c r="E15" s="31" t="s">
        <v>30</v>
      </c>
      <c r="F15" s="31" t="s">
        <v>15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5">
      <c r="A16" s="108" t="s">
        <v>33</v>
      </c>
      <c r="B16" s="108"/>
      <c r="C16" s="10">
        <v>18</v>
      </c>
      <c r="D16" s="10" t="s">
        <v>38</v>
      </c>
      <c r="E16" s="10">
        <v>0.31</v>
      </c>
      <c r="F16" s="10">
        <f>C16*E16</f>
        <v>5.58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>
      <c r="A17" s="108" t="s">
        <v>34</v>
      </c>
      <c r="B17" s="108"/>
      <c r="C17" s="10">
        <v>18</v>
      </c>
      <c r="D17" s="10" t="s">
        <v>38</v>
      </c>
      <c r="E17" s="10">
        <v>0.47</v>
      </c>
      <c r="F17" s="10">
        <f>C17*E17</f>
        <v>8.459999999999999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108" t="s">
        <v>35</v>
      </c>
      <c r="B18" s="108"/>
      <c r="C18" s="11">
        <v>0</v>
      </c>
      <c r="D18" s="10" t="s">
        <v>38</v>
      </c>
      <c r="E18" s="10">
        <v>0.44</v>
      </c>
      <c r="F18" s="10">
        <f>C18*E18</f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 customHeight="1">
      <c r="A19" s="99" t="s">
        <v>56</v>
      </c>
      <c r="B19" s="100"/>
      <c r="C19" s="11">
        <v>17</v>
      </c>
      <c r="D19" s="10" t="s">
        <v>38</v>
      </c>
      <c r="E19" s="10">
        <v>0.75</v>
      </c>
      <c r="F19" s="10">
        <f>C19*E19</f>
        <v>12.75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6" ht="15" customHeight="1">
      <c r="A20" s="111" t="s">
        <v>55</v>
      </c>
      <c r="B20" s="111"/>
      <c r="C20" s="10">
        <v>1</v>
      </c>
      <c r="D20" s="10" t="s">
        <v>38</v>
      </c>
      <c r="E20" s="10">
        <v>120</v>
      </c>
      <c r="F20" s="10">
        <f>C20*E20</f>
        <v>120</v>
      </c>
    </row>
    <row r="21" spans="1:6" ht="15" customHeight="1">
      <c r="A21" s="111" t="s">
        <v>40</v>
      </c>
      <c r="B21" s="111"/>
      <c r="C21" s="10">
        <v>4</v>
      </c>
      <c r="D21" s="10" t="s">
        <v>38</v>
      </c>
      <c r="E21" s="10">
        <v>6.6</v>
      </c>
      <c r="F21" s="42">
        <f>E21*0.305*C21</f>
        <v>8.052</v>
      </c>
    </row>
    <row r="22" spans="1:6" ht="15" customHeight="1">
      <c r="A22" s="97" t="s">
        <v>54</v>
      </c>
      <c r="B22" s="98"/>
      <c r="C22" s="10">
        <v>2</v>
      </c>
      <c r="D22" s="10" t="s">
        <v>38</v>
      </c>
      <c r="E22" s="10"/>
      <c r="F22" s="42"/>
    </row>
    <row r="23" spans="1:6" ht="15" customHeight="1">
      <c r="A23" s="106" t="s">
        <v>57</v>
      </c>
      <c r="B23" s="107"/>
      <c r="C23" s="10">
        <v>2</v>
      </c>
      <c r="D23" s="10" t="s">
        <v>38</v>
      </c>
      <c r="E23" s="10">
        <v>0.99</v>
      </c>
      <c r="F23" s="42">
        <f>E23*C23</f>
        <v>1.98</v>
      </c>
    </row>
    <row r="24" spans="1:6" ht="15" customHeight="1">
      <c r="A24" s="97" t="s">
        <v>58</v>
      </c>
      <c r="B24" s="98"/>
      <c r="C24" s="10">
        <v>2</v>
      </c>
      <c r="D24" s="10" t="s">
        <v>38</v>
      </c>
      <c r="E24" s="10"/>
      <c r="F24" s="42"/>
    </row>
    <row r="25" spans="1:6" ht="15" customHeight="1">
      <c r="A25" s="106" t="s">
        <v>59</v>
      </c>
      <c r="B25" s="107"/>
      <c r="C25" s="10">
        <v>1</v>
      </c>
      <c r="D25" s="10" t="s">
        <v>38</v>
      </c>
      <c r="E25" s="10">
        <v>4.15</v>
      </c>
      <c r="F25" s="42">
        <f>E25*C25</f>
        <v>4.15</v>
      </c>
    </row>
    <row r="26" spans="1:7" ht="15" customHeight="1">
      <c r="A26" s="106" t="s">
        <v>60</v>
      </c>
      <c r="B26" s="107"/>
      <c r="C26" s="10">
        <v>1</v>
      </c>
      <c r="D26" s="10" t="s">
        <v>38</v>
      </c>
      <c r="E26" s="10">
        <v>15</v>
      </c>
      <c r="F26" s="42">
        <f>E26*C26</f>
        <v>15</v>
      </c>
      <c r="G26" s="8"/>
    </row>
    <row r="27" spans="1:7" ht="15" customHeight="1">
      <c r="A27" s="97" t="s">
        <v>63</v>
      </c>
      <c r="B27" s="98"/>
      <c r="C27" s="10">
        <v>12</v>
      </c>
      <c r="D27" s="10" t="s">
        <v>38</v>
      </c>
      <c r="E27" s="10"/>
      <c r="F27" s="42">
        <f>E27*C27</f>
        <v>0</v>
      </c>
      <c r="G27" s="8"/>
    </row>
    <row r="28" spans="1:7" ht="15" customHeight="1">
      <c r="A28" s="92"/>
      <c r="B28" s="93"/>
      <c r="C28" s="10"/>
      <c r="D28" s="10"/>
      <c r="E28" s="10"/>
      <c r="F28" s="42"/>
      <c r="G28" s="8"/>
    </row>
    <row r="29" spans="1:7" ht="15" customHeight="1">
      <c r="A29" s="10" t="s">
        <v>61</v>
      </c>
      <c r="B29" s="10"/>
      <c r="C29" s="44">
        <f>I12*0.085</f>
        <v>1.3529331000000004</v>
      </c>
      <c r="D29" s="11" t="s">
        <v>39</v>
      </c>
      <c r="E29" s="10">
        <f>4.22*C13</f>
        <v>316.5</v>
      </c>
      <c r="F29" s="42">
        <f>C29*E29</f>
        <v>428.2033261500001</v>
      </c>
      <c r="G29" s="8"/>
    </row>
    <row r="30" spans="1:7" ht="15" customHeight="1">
      <c r="A30" s="10"/>
      <c r="B30" s="10"/>
      <c r="C30" s="10"/>
      <c r="D30" s="10"/>
      <c r="E30" s="10"/>
      <c r="F30" s="42"/>
      <c r="G30" s="8"/>
    </row>
    <row r="31" spans="1:6" ht="15" customHeight="1">
      <c r="A31" s="90" t="s">
        <v>41</v>
      </c>
      <c r="B31" s="91"/>
      <c r="C31" s="44">
        <f>H12</f>
        <v>41.5150723625</v>
      </c>
      <c r="D31" s="11" t="s">
        <v>39</v>
      </c>
      <c r="E31" s="10">
        <f>C14</f>
        <v>63</v>
      </c>
      <c r="F31" s="42">
        <f>C31*E31</f>
        <v>2615.4495588375</v>
      </c>
    </row>
    <row r="32" spans="1:6" ht="15" customHeight="1">
      <c r="A32" s="45" t="s">
        <v>42</v>
      </c>
      <c r="C32" s="8"/>
      <c r="D32" s="8"/>
      <c r="E32" s="8"/>
      <c r="F32" s="46">
        <f>SUM(F16:F31)</f>
        <v>3219.6248849875</v>
      </c>
    </row>
    <row r="33" ht="15" customHeight="1"/>
  </sheetData>
  <sheetProtection/>
  <mergeCells count="17">
    <mergeCell ref="A22:B22"/>
    <mergeCell ref="A31:B31"/>
    <mergeCell ref="A23:B23"/>
    <mergeCell ref="A24:B24"/>
    <mergeCell ref="A26:B26"/>
    <mergeCell ref="A28:B28"/>
    <mergeCell ref="A27:B27"/>
    <mergeCell ref="A25:B25"/>
    <mergeCell ref="T1:T11"/>
    <mergeCell ref="A12:B12"/>
    <mergeCell ref="A16:B16"/>
    <mergeCell ref="A17:B17"/>
    <mergeCell ref="A18:B18"/>
    <mergeCell ref="A21:B21"/>
    <mergeCell ref="J1:S1"/>
    <mergeCell ref="A19:B19"/>
    <mergeCell ref="A20:B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33.140625" style="0" customWidth="1"/>
  </cols>
  <sheetData>
    <row r="1" spans="10:20" ht="15.75" thickBot="1">
      <c r="J1" s="103" t="s">
        <v>20</v>
      </c>
      <c r="K1" s="104"/>
      <c r="L1" s="104"/>
      <c r="M1" s="104"/>
      <c r="N1" s="104"/>
      <c r="O1" s="104"/>
      <c r="P1" s="104"/>
      <c r="Q1" s="104"/>
      <c r="R1" s="104"/>
      <c r="S1" s="105"/>
      <c r="T1" s="94" t="s">
        <v>62</v>
      </c>
    </row>
    <row r="2" spans="1:20" ht="15">
      <c r="A2" s="20"/>
      <c r="B2" s="21"/>
      <c r="C2" s="21" t="s">
        <v>6</v>
      </c>
      <c r="D2" s="21" t="s">
        <v>7</v>
      </c>
      <c r="E2" s="21" t="s">
        <v>8</v>
      </c>
      <c r="F2" s="22" t="s">
        <v>9</v>
      </c>
      <c r="G2" s="22" t="s">
        <v>10</v>
      </c>
      <c r="H2" s="22" t="s">
        <v>13</v>
      </c>
      <c r="I2" s="24" t="s">
        <v>14</v>
      </c>
      <c r="J2" s="27" t="s">
        <v>21</v>
      </c>
      <c r="K2" s="28" t="s">
        <v>22</v>
      </c>
      <c r="L2" s="28" t="s">
        <v>23</v>
      </c>
      <c r="M2" s="28" t="s">
        <v>24</v>
      </c>
      <c r="N2" s="28" t="s">
        <v>25</v>
      </c>
      <c r="O2" s="28" t="s">
        <v>26</v>
      </c>
      <c r="P2" s="28" t="s">
        <v>27</v>
      </c>
      <c r="Q2" s="28" t="s">
        <v>28</v>
      </c>
      <c r="R2" s="28" t="s">
        <v>29</v>
      </c>
      <c r="S2" s="29" t="s">
        <v>31</v>
      </c>
      <c r="T2" s="95"/>
    </row>
    <row r="3" spans="1:20" ht="15">
      <c r="A3" s="23">
        <v>1</v>
      </c>
      <c r="B3" s="12" t="s">
        <v>4</v>
      </c>
      <c r="C3" s="31">
        <v>1054</v>
      </c>
      <c r="D3" s="31">
        <v>545</v>
      </c>
      <c r="E3" s="31">
        <v>0.7</v>
      </c>
      <c r="F3" s="31">
        <v>1</v>
      </c>
      <c r="G3" s="13">
        <f>C3*D3*E3*0.00000785</f>
        <v>3.15649285</v>
      </c>
      <c r="H3" s="14">
        <f>G3*F3</f>
        <v>3.15649285</v>
      </c>
      <c r="I3" s="25">
        <f>(C3*D3*2/1000000)*F3</f>
        <v>1.14886</v>
      </c>
      <c r="J3" s="26"/>
      <c r="K3" s="16"/>
      <c r="L3" s="16"/>
      <c r="M3" s="31">
        <v>32</v>
      </c>
      <c r="N3" s="16"/>
      <c r="O3" s="16"/>
      <c r="P3" s="16">
        <v>36</v>
      </c>
      <c r="Q3" s="16"/>
      <c r="R3" s="16"/>
      <c r="S3" s="7"/>
      <c r="T3" s="95"/>
    </row>
    <row r="4" spans="1:20" ht="15">
      <c r="A4" s="23">
        <v>2</v>
      </c>
      <c r="B4" s="12" t="s">
        <v>3</v>
      </c>
      <c r="C4" s="31">
        <v>936</v>
      </c>
      <c r="D4" s="31">
        <v>545</v>
      </c>
      <c r="E4" s="31">
        <v>0.7</v>
      </c>
      <c r="F4" s="31">
        <v>1</v>
      </c>
      <c r="G4" s="13">
        <f aca="true" t="shared" si="0" ref="G4:G10">C4*D4*E4*0.00000785</f>
        <v>2.8031094</v>
      </c>
      <c r="H4" s="14">
        <f aca="true" t="shared" si="1" ref="H4:H10">G4*F4</f>
        <v>2.8031094</v>
      </c>
      <c r="I4" s="25">
        <f aca="true" t="shared" si="2" ref="I4:I10">(C4*D4*2/1000000)*F4</f>
        <v>1.02024</v>
      </c>
      <c r="J4" s="30"/>
      <c r="K4" s="31"/>
      <c r="L4" s="16"/>
      <c r="M4" s="31">
        <v>28</v>
      </c>
      <c r="N4" s="16"/>
      <c r="O4" s="16"/>
      <c r="P4" s="16">
        <v>37</v>
      </c>
      <c r="Q4" s="16"/>
      <c r="R4" s="16"/>
      <c r="S4" s="7"/>
      <c r="T4" s="95"/>
    </row>
    <row r="5" spans="1:20" ht="15">
      <c r="A5" s="23">
        <v>3</v>
      </c>
      <c r="B5" s="12" t="s">
        <v>32</v>
      </c>
      <c r="C5" s="31">
        <v>1848</v>
      </c>
      <c r="D5" s="31">
        <v>531</v>
      </c>
      <c r="E5" s="31">
        <v>0.5</v>
      </c>
      <c r="F5" s="31">
        <v>2</v>
      </c>
      <c r="G5" s="13">
        <f t="shared" si="0"/>
        <v>3.8515553999999996</v>
      </c>
      <c r="H5" s="14">
        <f t="shared" si="1"/>
        <v>7.703110799999999</v>
      </c>
      <c r="I5" s="25">
        <f t="shared" si="2"/>
        <v>3.925152</v>
      </c>
      <c r="J5" s="30"/>
      <c r="K5" s="31"/>
      <c r="L5" s="31"/>
      <c r="M5" s="31">
        <v>35</v>
      </c>
      <c r="N5" s="31">
        <v>14</v>
      </c>
      <c r="O5" s="31"/>
      <c r="P5" s="31"/>
      <c r="Q5" s="31"/>
      <c r="R5" s="31"/>
      <c r="S5" s="3"/>
      <c r="T5" s="95"/>
    </row>
    <row r="6" spans="1:20" ht="15">
      <c r="A6" s="23">
        <v>4</v>
      </c>
      <c r="B6" s="12" t="s">
        <v>17</v>
      </c>
      <c r="C6" s="31">
        <v>1787</v>
      </c>
      <c r="D6" s="31">
        <v>495</v>
      </c>
      <c r="E6" s="31">
        <v>0.6</v>
      </c>
      <c r="F6" s="31">
        <v>2</v>
      </c>
      <c r="G6" s="13">
        <f t="shared" si="0"/>
        <v>4.16630115</v>
      </c>
      <c r="H6" s="14">
        <f t="shared" si="1"/>
        <v>8.3326023</v>
      </c>
      <c r="I6" s="25">
        <f t="shared" si="2"/>
        <v>3.53826</v>
      </c>
      <c r="J6" s="30"/>
      <c r="K6" s="31"/>
      <c r="L6" s="31"/>
      <c r="M6" s="31"/>
      <c r="N6" s="31">
        <v>13</v>
      </c>
      <c r="O6" s="31">
        <v>20.4</v>
      </c>
      <c r="P6" s="31"/>
      <c r="Q6" s="31"/>
      <c r="R6" s="31"/>
      <c r="S6" s="3"/>
      <c r="T6" s="95"/>
    </row>
    <row r="7" spans="1:20" ht="15">
      <c r="A7" s="23">
        <v>5</v>
      </c>
      <c r="B7" s="12" t="s">
        <v>5</v>
      </c>
      <c r="C7" s="31">
        <v>950</v>
      </c>
      <c r="D7" s="31">
        <v>469</v>
      </c>
      <c r="E7" s="31">
        <v>0.7</v>
      </c>
      <c r="F7" s="31">
        <v>3</v>
      </c>
      <c r="G7" s="13">
        <f t="shared" si="0"/>
        <v>2.44829725</v>
      </c>
      <c r="H7" s="14">
        <f t="shared" si="1"/>
        <v>7.34489175</v>
      </c>
      <c r="I7" s="25">
        <f t="shared" si="2"/>
        <v>2.6733000000000002</v>
      </c>
      <c r="J7" s="30"/>
      <c r="K7" s="31"/>
      <c r="L7" s="31"/>
      <c r="M7" s="31"/>
      <c r="N7" s="31">
        <v>14</v>
      </c>
      <c r="O7" s="31">
        <v>20</v>
      </c>
      <c r="P7" s="31"/>
      <c r="Q7" s="31"/>
      <c r="R7" s="31"/>
      <c r="S7" s="3"/>
      <c r="T7" s="95"/>
    </row>
    <row r="8" spans="1:20" ht="15">
      <c r="A8" s="23">
        <v>6</v>
      </c>
      <c r="B8" s="12" t="s">
        <v>36</v>
      </c>
      <c r="C8" s="31">
        <v>1889</v>
      </c>
      <c r="D8" s="31">
        <v>526</v>
      </c>
      <c r="E8" s="31">
        <v>0.6</v>
      </c>
      <c r="F8" s="31">
        <v>1</v>
      </c>
      <c r="G8" s="13">
        <f t="shared" si="0"/>
        <v>4.67992194</v>
      </c>
      <c r="H8" s="14">
        <f t="shared" si="1"/>
        <v>4.67992194</v>
      </c>
      <c r="I8" s="25">
        <f t="shared" si="2"/>
        <v>1.987228</v>
      </c>
      <c r="J8" s="30"/>
      <c r="K8" s="31"/>
      <c r="L8" s="31"/>
      <c r="M8" s="31">
        <v>41</v>
      </c>
      <c r="N8" s="31">
        <v>22</v>
      </c>
      <c r="O8" s="31"/>
      <c r="P8" s="31"/>
      <c r="Q8" s="31"/>
      <c r="R8" s="31"/>
      <c r="S8" s="3"/>
      <c r="T8" s="95"/>
    </row>
    <row r="9" spans="1:20" ht="15">
      <c r="A9" s="23">
        <v>7</v>
      </c>
      <c r="B9" s="12" t="s">
        <v>37</v>
      </c>
      <c r="C9" s="31">
        <v>1889</v>
      </c>
      <c r="D9" s="31">
        <v>495</v>
      </c>
      <c r="E9" s="31">
        <v>0.6</v>
      </c>
      <c r="F9" s="31">
        <v>1</v>
      </c>
      <c r="G9" s="13">
        <f t="shared" si="0"/>
        <v>4.40410905</v>
      </c>
      <c r="H9" s="14">
        <f t="shared" si="1"/>
        <v>4.40410905</v>
      </c>
      <c r="I9" s="25">
        <f t="shared" si="2"/>
        <v>1.87011</v>
      </c>
      <c r="J9" s="30"/>
      <c r="K9" s="31"/>
      <c r="L9" s="31"/>
      <c r="M9" s="31">
        <v>36</v>
      </c>
      <c r="N9" s="31">
        <v>17</v>
      </c>
      <c r="O9" s="31"/>
      <c r="P9" s="31"/>
      <c r="Q9" s="31"/>
      <c r="R9" s="31"/>
      <c r="S9" s="3"/>
      <c r="T9" s="95"/>
    </row>
    <row r="10" spans="1:20" ht="15">
      <c r="A10" s="23">
        <v>8</v>
      </c>
      <c r="B10" s="12" t="s">
        <v>53</v>
      </c>
      <c r="C10" s="31">
        <v>1250</v>
      </c>
      <c r="D10" s="31">
        <v>112</v>
      </c>
      <c r="E10" s="31">
        <v>0.6</v>
      </c>
      <c r="F10" s="31">
        <v>2</v>
      </c>
      <c r="G10" s="13">
        <f t="shared" si="0"/>
        <v>0.6594</v>
      </c>
      <c r="H10" s="14">
        <f t="shared" si="1"/>
        <v>1.3188</v>
      </c>
      <c r="I10" s="25">
        <f t="shared" si="2"/>
        <v>0.56</v>
      </c>
      <c r="J10" s="30"/>
      <c r="K10" s="31"/>
      <c r="L10" s="31"/>
      <c r="M10" s="31"/>
      <c r="N10" s="31"/>
      <c r="O10" s="31"/>
      <c r="P10" s="31"/>
      <c r="Q10" s="31"/>
      <c r="R10" s="31"/>
      <c r="S10" s="3"/>
      <c r="T10" s="95"/>
    </row>
    <row r="11" spans="1:20" ht="15.75" thickBot="1">
      <c r="A11" s="50"/>
      <c r="B11" s="51"/>
      <c r="C11" s="33"/>
      <c r="D11" s="33"/>
      <c r="E11" s="33"/>
      <c r="F11" s="33"/>
      <c r="G11" s="52"/>
      <c r="H11" s="53"/>
      <c r="I11" s="54"/>
      <c r="J11" s="32"/>
      <c r="K11" s="33"/>
      <c r="L11" s="33"/>
      <c r="M11" s="33"/>
      <c r="N11" s="33"/>
      <c r="O11" s="33"/>
      <c r="P11" s="33"/>
      <c r="Q11" s="33"/>
      <c r="R11" s="33"/>
      <c r="S11" s="55"/>
      <c r="T11" s="96"/>
    </row>
    <row r="12" spans="1:20" ht="15.75" thickBot="1">
      <c r="A12" s="109" t="s">
        <v>11</v>
      </c>
      <c r="B12" s="110"/>
      <c r="C12" s="39"/>
      <c r="D12" s="39"/>
      <c r="E12" s="39"/>
      <c r="F12" s="39"/>
      <c r="G12" s="39"/>
      <c r="H12" s="48">
        <f>SUM(H3:H10)*1.1</f>
        <v>43.71734189900001</v>
      </c>
      <c r="I12" s="49">
        <f>SUM(I3:I10)</f>
        <v>16.72315</v>
      </c>
      <c r="J12" s="37">
        <f>SUM(J3:J11)</f>
        <v>0</v>
      </c>
      <c r="K12" s="39">
        <f>SUM(K3:K11)</f>
        <v>0</v>
      </c>
      <c r="L12" s="39">
        <f>SUM(L3:L11)</f>
        <v>0</v>
      </c>
      <c r="M12" s="39">
        <f>SUM(M3:M11)+M5</f>
        <v>207</v>
      </c>
      <c r="N12" s="39">
        <f>SUM(N3:N11)+N5+N6+N7+N7</f>
        <v>135</v>
      </c>
      <c r="O12" s="39">
        <f>SUM(O3:O11)+O6+O7+O7</f>
        <v>100.8</v>
      </c>
      <c r="P12" s="39">
        <f>SUM(P3:P11)</f>
        <v>73</v>
      </c>
      <c r="Q12" s="39">
        <f>SUM(Q3:Q11)</f>
        <v>0</v>
      </c>
      <c r="R12" s="39">
        <f>SUM(R3:R11)</f>
        <v>0</v>
      </c>
      <c r="S12" s="41">
        <f>SUM(S3:S11)</f>
        <v>0</v>
      </c>
      <c r="T12" s="56">
        <f>SUM(J12:S12)/3600</f>
        <v>0.14327777777777775</v>
      </c>
    </row>
    <row r="13" spans="1:19" ht="15">
      <c r="A13" s="17" t="s">
        <v>16</v>
      </c>
      <c r="B13" s="18"/>
      <c r="C13" s="19">
        <v>75</v>
      </c>
      <c r="D13" s="31"/>
      <c r="E13" s="31"/>
      <c r="F13" s="3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5">
      <c r="A14" s="10" t="s">
        <v>18</v>
      </c>
      <c r="B14" s="31"/>
      <c r="C14" s="15">
        <v>63</v>
      </c>
      <c r="D14" s="31"/>
      <c r="E14" s="31"/>
      <c r="F14" s="3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30">
      <c r="A15" s="10" t="s">
        <v>12</v>
      </c>
      <c r="B15" s="31"/>
      <c r="C15" s="31" t="s">
        <v>9</v>
      </c>
      <c r="D15" s="31"/>
      <c r="E15" s="31" t="s">
        <v>30</v>
      </c>
      <c r="F15" s="31" t="s">
        <v>15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5">
      <c r="A16" s="108" t="s">
        <v>33</v>
      </c>
      <c r="B16" s="108"/>
      <c r="C16" s="10">
        <v>18</v>
      </c>
      <c r="D16" s="10" t="s">
        <v>38</v>
      </c>
      <c r="E16" s="10">
        <v>0.31</v>
      </c>
      <c r="F16" s="10">
        <f>C16*E16</f>
        <v>5.58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>
      <c r="A17" s="108" t="s">
        <v>34</v>
      </c>
      <c r="B17" s="108"/>
      <c r="C17" s="10">
        <v>18</v>
      </c>
      <c r="D17" s="10" t="s">
        <v>38</v>
      </c>
      <c r="E17" s="10">
        <v>0.47</v>
      </c>
      <c r="F17" s="10">
        <f>C17*E17</f>
        <v>8.459999999999999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108" t="s">
        <v>35</v>
      </c>
      <c r="B18" s="108"/>
      <c r="C18" s="11">
        <v>0</v>
      </c>
      <c r="D18" s="10" t="s">
        <v>38</v>
      </c>
      <c r="E18" s="10">
        <v>0.44</v>
      </c>
      <c r="F18" s="10">
        <f>C18*E18</f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 customHeight="1">
      <c r="A19" s="99" t="s">
        <v>56</v>
      </c>
      <c r="B19" s="100"/>
      <c r="C19" s="11">
        <v>17</v>
      </c>
      <c r="D19" s="10" t="s">
        <v>38</v>
      </c>
      <c r="E19" s="10">
        <v>0.75</v>
      </c>
      <c r="F19" s="10">
        <f>C19*E19</f>
        <v>12.75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6" ht="15" customHeight="1">
      <c r="A20" s="111" t="s">
        <v>55</v>
      </c>
      <c r="B20" s="111"/>
      <c r="C20" s="10">
        <v>1</v>
      </c>
      <c r="D20" s="10" t="s">
        <v>38</v>
      </c>
      <c r="E20" s="10">
        <v>120</v>
      </c>
      <c r="F20" s="10">
        <f>C20*E20</f>
        <v>120</v>
      </c>
    </row>
    <row r="21" spans="1:6" ht="15" customHeight="1">
      <c r="A21" s="111" t="s">
        <v>40</v>
      </c>
      <c r="B21" s="111"/>
      <c r="C21" s="10">
        <v>4</v>
      </c>
      <c r="D21" s="10" t="s">
        <v>38</v>
      </c>
      <c r="E21" s="10">
        <v>6.6</v>
      </c>
      <c r="F21" s="42">
        <f>E21*0.305*C21</f>
        <v>8.052</v>
      </c>
    </row>
    <row r="22" spans="1:6" ht="15" customHeight="1">
      <c r="A22" s="97" t="s">
        <v>54</v>
      </c>
      <c r="B22" s="98"/>
      <c r="C22" s="10">
        <v>2</v>
      </c>
      <c r="D22" s="10" t="s">
        <v>38</v>
      </c>
      <c r="E22" s="10"/>
      <c r="F22" s="42"/>
    </row>
    <row r="23" spans="1:6" ht="15" customHeight="1">
      <c r="A23" s="106" t="s">
        <v>57</v>
      </c>
      <c r="B23" s="107"/>
      <c r="C23" s="10">
        <v>2</v>
      </c>
      <c r="D23" s="10" t="s">
        <v>38</v>
      </c>
      <c r="E23" s="10">
        <v>0.99</v>
      </c>
      <c r="F23" s="42">
        <f>E23*C23</f>
        <v>1.98</v>
      </c>
    </row>
    <row r="24" spans="1:6" ht="15" customHeight="1">
      <c r="A24" s="97" t="s">
        <v>58</v>
      </c>
      <c r="B24" s="98"/>
      <c r="C24" s="10">
        <v>2</v>
      </c>
      <c r="D24" s="10" t="s">
        <v>38</v>
      </c>
      <c r="E24" s="10"/>
      <c r="F24" s="42"/>
    </row>
    <row r="25" spans="1:6" ht="15" customHeight="1">
      <c r="A25" s="106" t="s">
        <v>59</v>
      </c>
      <c r="B25" s="107"/>
      <c r="C25" s="10">
        <v>1</v>
      </c>
      <c r="D25" s="10" t="s">
        <v>38</v>
      </c>
      <c r="E25" s="10">
        <v>4.15</v>
      </c>
      <c r="F25" s="42">
        <f>E25*C25</f>
        <v>4.15</v>
      </c>
    </row>
    <row r="26" spans="1:7" ht="15" customHeight="1">
      <c r="A26" s="106" t="s">
        <v>60</v>
      </c>
      <c r="B26" s="107"/>
      <c r="C26" s="10">
        <v>1</v>
      </c>
      <c r="D26" s="10" t="s">
        <v>38</v>
      </c>
      <c r="E26" s="10">
        <v>15</v>
      </c>
      <c r="F26" s="42">
        <f>E26*C26</f>
        <v>15</v>
      </c>
      <c r="G26" s="8"/>
    </row>
    <row r="27" spans="1:7" ht="15" customHeight="1">
      <c r="A27" s="97" t="s">
        <v>63</v>
      </c>
      <c r="B27" s="98"/>
      <c r="C27" s="10">
        <v>12</v>
      </c>
      <c r="D27" s="10" t="s">
        <v>38</v>
      </c>
      <c r="E27" s="10"/>
      <c r="F27" s="42">
        <f>E27*C27</f>
        <v>0</v>
      </c>
      <c r="G27" s="8"/>
    </row>
    <row r="28" spans="1:7" ht="15" customHeight="1">
      <c r="A28" s="92"/>
      <c r="B28" s="93"/>
      <c r="C28" s="10"/>
      <c r="D28" s="10"/>
      <c r="E28" s="10"/>
      <c r="F28" s="42"/>
      <c r="G28" s="8"/>
    </row>
    <row r="29" spans="1:7" ht="15" customHeight="1">
      <c r="A29" s="10" t="s">
        <v>61</v>
      </c>
      <c r="B29" s="10"/>
      <c r="C29" s="44">
        <f>I12*0.085</f>
        <v>1.4214677500000001</v>
      </c>
      <c r="D29" s="11" t="s">
        <v>39</v>
      </c>
      <c r="E29" s="10">
        <f>4.22*C13</f>
        <v>316.5</v>
      </c>
      <c r="F29" s="42">
        <f>C29*E29</f>
        <v>449.89454287500007</v>
      </c>
      <c r="G29" s="8"/>
    </row>
    <row r="30" spans="1:7" ht="15" customHeight="1">
      <c r="A30" s="10"/>
      <c r="B30" s="10"/>
      <c r="C30" s="10"/>
      <c r="D30" s="10"/>
      <c r="E30" s="10"/>
      <c r="F30" s="42"/>
      <c r="G30" s="8"/>
    </row>
    <row r="31" spans="1:6" ht="15" customHeight="1">
      <c r="A31" s="90" t="s">
        <v>41</v>
      </c>
      <c r="B31" s="91"/>
      <c r="C31" s="44">
        <f>H12</f>
        <v>43.71734189900001</v>
      </c>
      <c r="D31" s="11" t="s">
        <v>39</v>
      </c>
      <c r="E31" s="10">
        <f>C14</f>
        <v>63</v>
      </c>
      <c r="F31" s="42">
        <f>C31*E31</f>
        <v>2754.1925396370007</v>
      </c>
    </row>
    <row r="32" spans="1:6" ht="15" customHeight="1">
      <c r="A32" s="45" t="s">
        <v>42</v>
      </c>
      <c r="C32" s="8"/>
      <c r="D32" s="8"/>
      <c r="E32" s="8"/>
      <c r="F32" s="46">
        <f>SUM(F16:F31)</f>
        <v>3380.0590825120007</v>
      </c>
    </row>
  </sheetData>
  <sheetProtection/>
  <mergeCells count="17">
    <mergeCell ref="A22:B22"/>
    <mergeCell ref="A31:B31"/>
    <mergeCell ref="A24:B24"/>
    <mergeCell ref="A25:B25"/>
    <mergeCell ref="A26:B26"/>
    <mergeCell ref="A27:B27"/>
    <mergeCell ref="A28:B28"/>
    <mergeCell ref="T1:T11"/>
    <mergeCell ref="A12:B12"/>
    <mergeCell ref="A16:B16"/>
    <mergeCell ref="A17:B17"/>
    <mergeCell ref="A18:B18"/>
    <mergeCell ref="A23:B23"/>
    <mergeCell ref="J1:S1"/>
    <mergeCell ref="A19:B19"/>
    <mergeCell ref="A20:B20"/>
    <mergeCell ref="A21:B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40.7109375" style="0" customWidth="1"/>
  </cols>
  <sheetData>
    <row r="1" spans="10:20" ht="15.75" thickBot="1">
      <c r="J1" s="103" t="s">
        <v>20</v>
      </c>
      <c r="K1" s="104"/>
      <c r="L1" s="104"/>
      <c r="M1" s="104"/>
      <c r="N1" s="104"/>
      <c r="O1" s="104"/>
      <c r="P1" s="104"/>
      <c r="Q1" s="104"/>
      <c r="R1" s="104"/>
      <c r="S1" s="105"/>
      <c r="T1" s="94" t="s">
        <v>62</v>
      </c>
    </row>
    <row r="2" spans="1:20" ht="15">
      <c r="A2" s="20"/>
      <c r="B2" s="21"/>
      <c r="C2" s="21" t="s">
        <v>6</v>
      </c>
      <c r="D2" s="21" t="s">
        <v>7</v>
      </c>
      <c r="E2" s="21" t="s">
        <v>8</v>
      </c>
      <c r="F2" s="22" t="s">
        <v>9</v>
      </c>
      <c r="G2" s="22" t="s">
        <v>10</v>
      </c>
      <c r="H2" s="22" t="s">
        <v>13</v>
      </c>
      <c r="I2" s="24" t="s">
        <v>14</v>
      </c>
      <c r="J2" s="27" t="s">
        <v>21</v>
      </c>
      <c r="K2" s="28" t="s">
        <v>22</v>
      </c>
      <c r="L2" s="28" t="s">
        <v>23</v>
      </c>
      <c r="M2" s="28" t="s">
        <v>24</v>
      </c>
      <c r="N2" s="28" t="s">
        <v>25</v>
      </c>
      <c r="O2" s="28" t="s">
        <v>26</v>
      </c>
      <c r="P2" s="28" t="s">
        <v>27</v>
      </c>
      <c r="Q2" s="28" t="s">
        <v>28</v>
      </c>
      <c r="R2" s="28" t="s">
        <v>29</v>
      </c>
      <c r="S2" s="29" t="s">
        <v>31</v>
      </c>
      <c r="T2" s="95"/>
    </row>
    <row r="3" spans="1:20" ht="15">
      <c r="A3" s="23">
        <v>1</v>
      </c>
      <c r="B3" s="12" t="s">
        <v>4</v>
      </c>
      <c r="C3" s="31">
        <v>994</v>
      </c>
      <c r="D3" s="31">
        <v>630</v>
      </c>
      <c r="E3" s="31">
        <v>0.6</v>
      </c>
      <c r="F3" s="31">
        <v>1</v>
      </c>
      <c r="G3" s="13">
        <f>C3*D3*E3*0.00000785</f>
        <v>2.9494961999999996</v>
      </c>
      <c r="H3" s="14">
        <f>G3*F3</f>
        <v>2.9494961999999996</v>
      </c>
      <c r="I3" s="25">
        <f>(C3*D3*2/1000000)*F3</f>
        <v>1.25244</v>
      </c>
      <c r="J3" s="26"/>
      <c r="K3" s="16"/>
      <c r="L3" s="16"/>
      <c r="M3" s="31">
        <v>32</v>
      </c>
      <c r="N3" s="16"/>
      <c r="O3" s="16"/>
      <c r="P3" s="16">
        <v>36</v>
      </c>
      <c r="Q3" s="16"/>
      <c r="R3" s="16"/>
      <c r="S3" s="7"/>
      <c r="T3" s="95"/>
    </row>
    <row r="4" spans="1:20" ht="15">
      <c r="A4" s="23">
        <v>2</v>
      </c>
      <c r="B4" s="12" t="s">
        <v>3</v>
      </c>
      <c r="C4" s="31">
        <v>876</v>
      </c>
      <c r="D4" s="31">
        <v>660</v>
      </c>
      <c r="E4" s="31">
        <v>0.7</v>
      </c>
      <c r="F4" s="31">
        <v>1</v>
      </c>
      <c r="G4" s="13">
        <f aca="true" t="shared" si="0" ref="G4:G10">C4*D4*E4*0.00000785</f>
        <v>3.1769892</v>
      </c>
      <c r="H4" s="14">
        <f aca="true" t="shared" si="1" ref="H4:H10">G4*F4</f>
        <v>3.1769892</v>
      </c>
      <c r="I4" s="25">
        <f aca="true" t="shared" si="2" ref="I4:I10">(C4*D4*2/1000000)*F4</f>
        <v>1.15632</v>
      </c>
      <c r="J4" s="30"/>
      <c r="K4" s="31"/>
      <c r="L4" s="16"/>
      <c r="M4" s="31">
        <v>28</v>
      </c>
      <c r="N4" s="16"/>
      <c r="O4" s="16"/>
      <c r="P4" s="16">
        <v>37</v>
      </c>
      <c r="Q4" s="16"/>
      <c r="R4" s="16"/>
      <c r="S4" s="7"/>
      <c r="T4" s="95"/>
    </row>
    <row r="5" spans="1:20" ht="15">
      <c r="A5" s="23">
        <v>3</v>
      </c>
      <c r="B5" s="12" t="s">
        <v>32</v>
      </c>
      <c r="C5" s="31">
        <v>918</v>
      </c>
      <c r="D5" s="31">
        <v>631</v>
      </c>
      <c r="E5" s="31">
        <v>0.5</v>
      </c>
      <c r="F5" s="31">
        <v>2</v>
      </c>
      <c r="G5" s="13">
        <f t="shared" si="0"/>
        <v>2.2735876499999996</v>
      </c>
      <c r="H5" s="14">
        <f t="shared" si="1"/>
        <v>4.547175299999999</v>
      </c>
      <c r="I5" s="25">
        <f t="shared" si="2"/>
        <v>2.317032</v>
      </c>
      <c r="J5" s="30"/>
      <c r="K5" s="31"/>
      <c r="L5" s="31"/>
      <c r="M5" s="31">
        <v>35</v>
      </c>
      <c r="N5" s="31">
        <v>14</v>
      </c>
      <c r="O5" s="31"/>
      <c r="P5" s="31"/>
      <c r="Q5" s="31"/>
      <c r="R5" s="31"/>
      <c r="S5" s="3"/>
      <c r="T5" s="95"/>
    </row>
    <row r="6" spans="1:20" ht="15">
      <c r="A6" s="23">
        <v>4</v>
      </c>
      <c r="B6" s="12" t="s">
        <v>17</v>
      </c>
      <c r="C6" s="31">
        <v>857</v>
      </c>
      <c r="D6" s="31">
        <v>456</v>
      </c>
      <c r="E6" s="31">
        <v>0.6</v>
      </c>
      <c r="F6" s="31">
        <v>2</v>
      </c>
      <c r="G6" s="13">
        <f t="shared" si="0"/>
        <v>1.8406303199999998</v>
      </c>
      <c r="H6" s="14">
        <f t="shared" si="1"/>
        <v>3.6812606399999996</v>
      </c>
      <c r="I6" s="25">
        <f t="shared" si="2"/>
        <v>1.563168</v>
      </c>
      <c r="J6" s="30"/>
      <c r="K6" s="31"/>
      <c r="L6" s="31"/>
      <c r="M6" s="31"/>
      <c r="N6" s="31">
        <v>13</v>
      </c>
      <c r="O6" s="31">
        <v>20.4</v>
      </c>
      <c r="P6" s="31"/>
      <c r="Q6" s="31"/>
      <c r="R6" s="31"/>
      <c r="S6" s="3"/>
      <c r="T6" s="95"/>
    </row>
    <row r="7" spans="1:20" ht="15">
      <c r="A7" s="23">
        <v>5</v>
      </c>
      <c r="B7" s="12" t="s">
        <v>5</v>
      </c>
      <c r="C7" s="31">
        <v>890</v>
      </c>
      <c r="D7" s="31">
        <v>545</v>
      </c>
      <c r="E7" s="31">
        <v>0.7</v>
      </c>
      <c r="F7" s="31">
        <v>1</v>
      </c>
      <c r="G7" s="13">
        <f t="shared" si="0"/>
        <v>2.66534975</v>
      </c>
      <c r="H7" s="14">
        <f t="shared" si="1"/>
        <v>2.66534975</v>
      </c>
      <c r="I7" s="25">
        <f t="shared" si="2"/>
        <v>0.9701</v>
      </c>
      <c r="J7" s="30"/>
      <c r="K7" s="31"/>
      <c r="L7" s="31"/>
      <c r="M7" s="31"/>
      <c r="N7" s="31">
        <v>14</v>
      </c>
      <c r="O7" s="31">
        <v>20</v>
      </c>
      <c r="P7" s="31"/>
      <c r="Q7" s="31"/>
      <c r="R7" s="31"/>
      <c r="S7" s="3"/>
      <c r="T7" s="95"/>
    </row>
    <row r="8" spans="1:20" ht="15">
      <c r="A8" s="23">
        <v>6</v>
      </c>
      <c r="B8" s="12" t="s">
        <v>36</v>
      </c>
      <c r="C8" s="31">
        <v>959</v>
      </c>
      <c r="D8" s="31">
        <v>495</v>
      </c>
      <c r="E8" s="31">
        <v>0.6</v>
      </c>
      <c r="F8" s="31">
        <v>1</v>
      </c>
      <c r="G8" s="13">
        <f t="shared" si="0"/>
        <v>2.23586055</v>
      </c>
      <c r="H8" s="14">
        <f t="shared" si="1"/>
        <v>2.23586055</v>
      </c>
      <c r="I8" s="25">
        <f t="shared" si="2"/>
        <v>0.94941</v>
      </c>
      <c r="J8" s="30"/>
      <c r="K8" s="31"/>
      <c r="L8" s="31"/>
      <c r="M8" s="31">
        <v>41</v>
      </c>
      <c r="N8" s="31">
        <v>22</v>
      </c>
      <c r="O8" s="31"/>
      <c r="P8" s="31"/>
      <c r="Q8" s="31"/>
      <c r="R8" s="31"/>
      <c r="S8" s="3"/>
      <c r="T8" s="95"/>
    </row>
    <row r="9" spans="1:20" ht="15">
      <c r="A9" s="23">
        <v>7</v>
      </c>
      <c r="B9" s="12" t="s">
        <v>37</v>
      </c>
      <c r="C9" s="31">
        <v>959</v>
      </c>
      <c r="D9" s="31">
        <v>456</v>
      </c>
      <c r="E9" s="31">
        <v>0.6</v>
      </c>
      <c r="F9" s="31">
        <v>1</v>
      </c>
      <c r="G9" s="13">
        <f t="shared" si="0"/>
        <v>2.05970184</v>
      </c>
      <c r="H9" s="14">
        <f t="shared" si="1"/>
        <v>2.05970184</v>
      </c>
      <c r="I9" s="25">
        <f t="shared" si="2"/>
        <v>0.874608</v>
      </c>
      <c r="J9" s="30"/>
      <c r="K9" s="31"/>
      <c r="L9" s="31"/>
      <c r="M9" s="31">
        <v>36</v>
      </c>
      <c r="N9" s="31">
        <v>17</v>
      </c>
      <c r="O9" s="31"/>
      <c r="P9" s="31"/>
      <c r="Q9" s="31"/>
      <c r="R9" s="31"/>
      <c r="S9" s="3"/>
      <c r="T9" s="95"/>
    </row>
    <row r="10" spans="1:20" ht="15">
      <c r="A10" s="23">
        <v>8</v>
      </c>
      <c r="B10" s="12" t="s">
        <v>53</v>
      </c>
      <c r="C10" s="31">
        <v>950</v>
      </c>
      <c r="D10" s="31">
        <v>112</v>
      </c>
      <c r="E10" s="31">
        <v>0.6</v>
      </c>
      <c r="F10" s="31">
        <v>2</v>
      </c>
      <c r="G10" s="13">
        <f t="shared" si="0"/>
        <v>0.5011439999999999</v>
      </c>
      <c r="H10" s="14">
        <f t="shared" si="1"/>
        <v>1.0022879999999998</v>
      </c>
      <c r="I10" s="25">
        <f t="shared" si="2"/>
        <v>0.4256</v>
      </c>
      <c r="J10" s="30"/>
      <c r="K10" s="31"/>
      <c r="L10" s="31"/>
      <c r="M10" s="31"/>
      <c r="N10" s="31"/>
      <c r="O10" s="31"/>
      <c r="P10" s="31"/>
      <c r="Q10" s="31"/>
      <c r="R10" s="31"/>
      <c r="S10" s="3"/>
      <c r="T10" s="95"/>
    </row>
    <row r="11" spans="1:20" ht="15.75" thickBot="1">
      <c r="A11" s="50"/>
      <c r="B11" s="51"/>
      <c r="C11" s="33"/>
      <c r="D11" s="33"/>
      <c r="E11" s="33"/>
      <c r="F11" s="33"/>
      <c r="G11" s="52"/>
      <c r="H11" s="53"/>
      <c r="I11" s="54"/>
      <c r="J11" s="32"/>
      <c r="K11" s="33"/>
      <c r="L11" s="33"/>
      <c r="M11" s="33"/>
      <c r="N11" s="33"/>
      <c r="O11" s="33"/>
      <c r="P11" s="33"/>
      <c r="Q11" s="33"/>
      <c r="R11" s="33"/>
      <c r="S11" s="55"/>
      <c r="T11" s="96"/>
    </row>
    <row r="12" spans="1:20" ht="15.75" thickBot="1">
      <c r="A12" s="109" t="s">
        <v>11</v>
      </c>
      <c r="B12" s="110"/>
      <c r="C12" s="39"/>
      <c r="D12" s="39"/>
      <c r="E12" s="39"/>
      <c r="F12" s="39"/>
      <c r="G12" s="39"/>
      <c r="H12" s="48">
        <f>SUM(H3:H10)*1.1</f>
        <v>24.549933628</v>
      </c>
      <c r="I12" s="49">
        <f>SUM(I3:I10)</f>
        <v>9.508678</v>
      </c>
      <c r="J12" s="37">
        <f>SUM(J3:J11)</f>
        <v>0</v>
      </c>
      <c r="K12" s="39">
        <f>SUM(K3:K11)</f>
        <v>0</v>
      </c>
      <c r="L12" s="39">
        <f>SUM(L3:L11)</f>
        <v>0</v>
      </c>
      <c r="M12" s="39">
        <f>SUM(M3:M11)+M5+0</f>
        <v>207</v>
      </c>
      <c r="N12" s="39">
        <f>SUM(N3:N11)+N5+N6</f>
        <v>107</v>
      </c>
      <c r="O12" s="39">
        <f>SUM(O3:O11)+O6</f>
        <v>60.8</v>
      </c>
      <c r="P12" s="39">
        <f>SUM(P3:P11)</f>
        <v>73</v>
      </c>
      <c r="Q12" s="39">
        <f>SUM(Q3:Q11)</f>
        <v>0</v>
      </c>
      <c r="R12" s="39">
        <f>SUM(R3:R11)</f>
        <v>0</v>
      </c>
      <c r="S12" s="41">
        <f>SUM(S3:S11)</f>
        <v>0</v>
      </c>
      <c r="T12" s="56">
        <f>SUM(J12:S12)/3600</f>
        <v>0.1243888888888889</v>
      </c>
    </row>
    <row r="13" spans="1:19" ht="15">
      <c r="A13" s="17" t="s">
        <v>16</v>
      </c>
      <c r="B13" s="18"/>
      <c r="C13" s="19">
        <v>75</v>
      </c>
      <c r="D13" s="31"/>
      <c r="E13" s="31"/>
      <c r="F13" s="3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5">
      <c r="A14" s="10" t="s">
        <v>18</v>
      </c>
      <c r="B14" s="31"/>
      <c r="C14" s="15">
        <v>63</v>
      </c>
      <c r="D14" s="31"/>
      <c r="E14" s="31"/>
      <c r="F14" s="3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30">
      <c r="A15" s="10" t="s">
        <v>12</v>
      </c>
      <c r="B15" s="31"/>
      <c r="C15" s="31" t="s">
        <v>9</v>
      </c>
      <c r="D15" s="31"/>
      <c r="E15" s="31" t="s">
        <v>30</v>
      </c>
      <c r="F15" s="31" t="s">
        <v>15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5">
      <c r="A16" s="108" t="s">
        <v>33</v>
      </c>
      <c r="B16" s="108"/>
      <c r="C16" s="10">
        <v>18</v>
      </c>
      <c r="D16" s="10" t="s">
        <v>38</v>
      </c>
      <c r="E16" s="10">
        <v>0.31</v>
      </c>
      <c r="F16" s="10">
        <f>C16*E16</f>
        <v>5.58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>
      <c r="A17" s="108" t="s">
        <v>34</v>
      </c>
      <c r="B17" s="108"/>
      <c r="C17" s="10">
        <v>18</v>
      </c>
      <c r="D17" s="10" t="s">
        <v>38</v>
      </c>
      <c r="E17" s="10">
        <v>0.47</v>
      </c>
      <c r="F17" s="10">
        <f>C17*E17</f>
        <v>8.459999999999999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108" t="s">
        <v>35</v>
      </c>
      <c r="B18" s="108"/>
      <c r="C18" s="11">
        <v>0</v>
      </c>
      <c r="D18" s="10" t="s">
        <v>38</v>
      </c>
      <c r="E18" s="10">
        <v>0.44</v>
      </c>
      <c r="F18" s="10">
        <f>C18*E18</f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 customHeight="1">
      <c r="A19" s="99" t="s">
        <v>56</v>
      </c>
      <c r="B19" s="100"/>
      <c r="C19" s="11">
        <v>17</v>
      </c>
      <c r="D19" s="10" t="s">
        <v>38</v>
      </c>
      <c r="E19" s="10">
        <v>0.75</v>
      </c>
      <c r="F19" s="10">
        <f>C19*E19</f>
        <v>12.75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6" ht="15" customHeight="1">
      <c r="A20" s="111" t="s">
        <v>55</v>
      </c>
      <c r="B20" s="111"/>
      <c r="C20" s="10">
        <v>1</v>
      </c>
      <c r="D20" s="10" t="s">
        <v>38</v>
      </c>
      <c r="E20" s="10">
        <v>120</v>
      </c>
      <c r="F20" s="10">
        <f>C20*E20</f>
        <v>120</v>
      </c>
    </row>
    <row r="21" spans="1:6" ht="15" customHeight="1">
      <c r="A21" s="111" t="s">
        <v>40</v>
      </c>
      <c r="B21" s="111"/>
      <c r="C21" s="10">
        <v>4</v>
      </c>
      <c r="D21" s="10" t="s">
        <v>38</v>
      </c>
      <c r="E21" s="10">
        <v>6.6</v>
      </c>
      <c r="F21" s="42">
        <f>E21*0.305*C21</f>
        <v>8.052</v>
      </c>
    </row>
    <row r="22" spans="1:6" ht="15" customHeight="1">
      <c r="A22" s="97" t="s">
        <v>54</v>
      </c>
      <c r="B22" s="98"/>
      <c r="C22" s="10">
        <v>2</v>
      </c>
      <c r="D22" s="10" t="s">
        <v>38</v>
      </c>
      <c r="E22" s="10"/>
      <c r="F22" s="42"/>
    </row>
    <row r="23" spans="1:6" ht="15" customHeight="1">
      <c r="A23" s="106" t="s">
        <v>57</v>
      </c>
      <c r="B23" s="107"/>
      <c r="C23" s="10">
        <v>2</v>
      </c>
      <c r="D23" s="10" t="s">
        <v>38</v>
      </c>
      <c r="E23" s="10">
        <v>0.99</v>
      </c>
      <c r="F23" s="42">
        <f>E23*C23</f>
        <v>1.98</v>
      </c>
    </row>
    <row r="24" spans="1:6" ht="15" customHeight="1">
      <c r="A24" s="97" t="s">
        <v>58</v>
      </c>
      <c r="B24" s="98"/>
      <c r="C24" s="10">
        <v>2</v>
      </c>
      <c r="D24" s="10" t="s">
        <v>38</v>
      </c>
      <c r="E24" s="10"/>
      <c r="F24" s="42"/>
    </row>
    <row r="25" spans="1:6" ht="15" customHeight="1">
      <c r="A25" s="106" t="s">
        <v>59</v>
      </c>
      <c r="B25" s="107"/>
      <c r="C25" s="10">
        <v>1</v>
      </c>
      <c r="D25" s="10" t="s">
        <v>38</v>
      </c>
      <c r="E25" s="10">
        <v>4.15</v>
      </c>
      <c r="F25" s="42">
        <f>E25*C25</f>
        <v>4.15</v>
      </c>
    </row>
    <row r="26" spans="1:7" ht="15" customHeight="1">
      <c r="A26" s="106" t="s">
        <v>60</v>
      </c>
      <c r="B26" s="107"/>
      <c r="C26" s="10">
        <v>1</v>
      </c>
      <c r="D26" s="10" t="s">
        <v>38</v>
      </c>
      <c r="E26" s="10">
        <v>15</v>
      </c>
      <c r="F26" s="42">
        <f>E26*C26</f>
        <v>15</v>
      </c>
      <c r="G26" s="8"/>
    </row>
    <row r="27" spans="1:7" ht="15" customHeight="1">
      <c r="A27" s="97" t="s">
        <v>63</v>
      </c>
      <c r="B27" s="98"/>
      <c r="C27" s="10">
        <v>12</v>
      </c>
      <c r="D27" s="10" t="s">
        <v>38</v>
      </c>
      <c r="E27" s="10"/>
      <c r="F27" s="42">
        <f>E27*C27</f>
        <v>0</v>
      </c>
      <c r="G27" s="8"/>
    </row>
    <row r="28" spans="1:7" ht="15" customHeight="1">
      <c r="A28" s="92"/>
      <c r="B28" s="93"/>
      <c r="C28" s="10"/>
      <c r="D28" s="10"/>
      <c r="E28" s="10"/>
      <c r="F28" s="42"/>
      <c r="G28" s="8"/>
    </row>
    <row r="29" spans="1:7" ht="15" customHeight="1">
      <c r="A29" s="10" t="s">
        <v>61</v>
      </c>
      <c r="B29" s="10"/>
      <c r="C29" s="44">
        <f>I12*0.085</f>
        <v>0.80823763</v>
      </c>
      <c r="D29" s="11" t="s">
        <v>39</v>
      </c>
      <c r="E29" s="10">
        <f>4.22*C13</f>
        <v>316.5</v>
      </c>
      <c r="F29" s="42">
        <f>C29*E29</f>
        <v>255.807209895</v>
      </c>
      <c r="G29" s="8"/>
    </row>
    <row r="30" spans="1:7" ht="15" customHeight="1">
      <c r="A30" s="10"/>
      <c r="B30" s="10"/>
      <c r="C30" s="10"/>
      <c r="D30" s="10"/>
      <c r="E30" s="10"/>
      <c r="F30" s="42"/>
      <c r="G30" s="8"/>
    </row>
    <row r="31" spans="1:6" ht="15" customHeight="1">
      <c r="A31" s="90" t="s">
        <v>41</v>
      </c>
      <c r="B31" s="91"/>
      <c r="C31" s="44">
        <f>H12</f>
        <v>24.549933628</v>
      </c>
      <c r="D31" s="11" t="s">
        <v>39</v>
      </c>
      <c r="E31" s="10">
        <f>C14</f>
        <v>63</v>
      </c>
      <c r="F31" s="42">
        <f>C31*E31</f>
        <v>1546.6458185640001</v>
      </c>
    </row>
    <row r="32" spans="1:6" ht="15" customHeight="1">
      <c r="A32" s="45" t="s">
        <v>42</v>
      </c>
      <c r="C32" s="8"/>
      <c r="D32" s="8"/>
      <c r="E32" s="8"/>
      <c r="F32" s="46">
        <f>SUM(F16:F31)</f>
        <v>1978.4250284590003</v>
      </c>
    </row>
  </sheetData>
  <sheetProtection/>
  <mergeCells count="17">
    <mergeCell ref="A22:B22"/>
    <mergeCell ref="A31:B31"/>
    <mergeCell ref="A24:B24"/>
    <mergeCell ref="A25:B25"/>
    <mergeCell ref="A26:B26"/>
    <mergeCell ref="A27:B27"/>
    <mergeCell ref="A28:B28"/>
    <mergeCell ref="T1:T11"/>
    <mergeCell ref="A12:B12"/>
    <mergeCell ref="A16:B16"/>
    <mergeCell ref="A17:B17"/>
    <mergeCell ref="A18:B18"/>
    <mergeCell ref="A23:B23"/>
    <mergeCell ref="J1:S1"/>
    <mergeCell ref="A19:B19"/>
    <mergeCell ref="A20:B20"/>
    <mergeCell ref="A21:B2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Камышев Павел Александрович</dc:creator>
  <cp:keywords/>
  <dc:description/>
  <cp:lastModifiedBy>Зуев Иван Викторович</cp:lastModifiedBy>
  <cp:lastPrinted>2022-01-31T08:27:45Z</cp:lastPrinted>
  <dcterms:created xsi:type="dcterms:W3CDTF">2018-07-02T11:20:22Z</dcterms:created>
  <dcterms:modified xsi:type="dcterms:W3CDTF">2022-03-30T09:06:10Z</dcterms:modified>
  <cp:category/>
  <cp:version/>
  <cp:contentType/>
  <cp:contentStatus/>
</cp:coreProperties>
</file>